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3.62.36\sedest\UAG\DIRETORIA DE LICITAÇÕES\LICITAÇÕES - 2023\Pregão\12-2023 - RC Varjão e Portelinha\Doc. Edital Retificado - TCDF\Modelo de Proposta - Anexo VI do Termo de Referência\"/>
    </mc:Choice>
  </mc:AlternateContent>
  <xr:revisionPtr revIDLastSave="0" documentId="8_{7EC6852D-715C-4DD3-B424-1B585CA81DEF}" xr6:coauthVersionLast="47" xr6:coauthVersionMax="47" xr10:uidLastSave="{00000000-0000-0000-0000-000000000000}"/>
  <bookViews>
    <workbookView xWindow="-120" yWindow="16080" windowWidth="29040" windowHeight="15840" firstSheet="11" activeTab="7" xr2:uid="{00000000-000D-0000-FFFF-FFFF00000000}"/>
  </bookViews>
  <sheets>
    <sheet name="CUSTO_FINAL" sheetId="1" r:id="rId1"/>
    <sheet name="NUTRICIONISTA" sheetId="19" r:id="rId2"/>
    <sheet name="Caixa" sheetId="18" r:id="rId3"/>
    <sheet name="VIGILANTE " sheetId="17" r:id="rId4"/>
    <sheet name="Agente de Portaria " sheetId="16" r:id="rId5"/>
    <sheet name="Auxiliar de Serviços Gerais" sheetId="15" r:id="rId6"/>
    <sheet name="Ajudante de Cozinha" sheetId="14" r:id="rId7"/>
    <sheet name="Cozinheito" sheetId="13" r:id="rId8"/>
    <sheet name="1.cafe_manha" sheetId="2" r:id="rId9"/>
    <sheet name="2.almoço" sheetId="9" r:id="rId10"/>
    <sheet name="3.jantar" sheetId="10" r:id="rId11"/>
    <sheet name="4.equi_mob_uten" sheetId="3" r:id="rId12"/>
    <sheet name="5.descar_por_refe" sheetId="4" r:id="rId13"/>
    <sheet name="6.limpeza" sheetId="11" r:id="rId14"/>
    <sheet name="7.descar_gerais" sheetId="5" r:id="rId15"/>
    <sheet name="8.amostra_pragas_caixa" sheetId="6" r:id="rId16"/>
    <sheet name="9.agua_energia_gas" sheetId="7" r:id="rId17"/>
    <sheet name="10.mao_obra" sheetId="20" r:id="rId18"/>
    <sheet name="BDI_lucros" sheetId="12" r:id="rId19"/>
  </sheets>
  <definedNames>
    <definedName name="_xlnm.Print_Area" localSheetId="11">'4.equi_mob_uten'!$A$1:$W$150</definedName>
    <definedName name="_xlnm.Print_Area" localSheetId="12">'5.descar_por_refe'!$A$1:$T$70</definedName>
    <definedName name="_xlnm.Print_Area" localSheetId="13">'6.limpeza'!$A$1:$Q$34</definedName>
    <definedName name="_xlnm.Print_Area" localSheetId="15">'8.amostra_pragas_caixa'!$A$1:$S$11</definedName>
    <definedName name="_xlnm.Print_Area" localSheetId="16">'9.agua_energia_gas'!$A$1:$M$8</definedName>
    <definedName name="_xlnm.Print_Area" localSheetId="0">CUSTO_FINAL!$A$1:$F$44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2" l="1"/>
  <c r="A16" i="12"/>
  <c r="D9" i="20"/>
  <c r="E9" i="20" s="1"/>
  <c r="D8" i="20"/>
  <c r="D7" i="20"/>
  <c r="F7" i="20" s="1"/>
  <c r="D6" i="20"/>
  <c r="F6" i="20" s="1"/>
  <c r="D5" i="20"/>
  <c r="E5" i="20" s="1"/>
  <c r="D4" i="20"/>
  <c r="E4" i="20" s="1"/>
  <c r="D3" i="20"/>
  <c r="P105" i="3"/>
  <c r="O105" i="3"/>
  <c r="P95" i="3"/>
  <c r="O95" i="3"/>
  <c r="P93" i="3"/>
  <c r="O93" i="3"/>
  <c r="B5" i="12"/>
  <c r="B4" i="12"/>
  <c r="O25" i="11"/>
  <c r="N25" i="11"/>
  <c r="P109" i="3"/>
  <c r="O109" i="3"/>
  <c r="F8" i="20"/>
  <c r="E8" i="20"/>
  <c r="F3" i="20"/>
  <c r="E3" i="20"/>
  <c r="B10" i="20"/>
  <c r="E10" i="20" s="1"/>
  <c r="C10" i="20"/>
  <c r="F10" i="20" s="1"/>
  <c r="F9" i="20" l="1"/>
  <c r="E7" i="20"/>
  <c r="E6" i="20"/>
  <c r="F5" i="20"/>
  <c r="E11" i="20"/>
  <c r="F4" i="20"/>
  <c r="F11" i="20" s="1"/>
  <c r="O77" i="3"/>
  <c r="P35" i="3"/>
  <c r="O35" i="3"/>
  <c r="I115" i="19" l="1"/>
  <c r="I113" i="19"/>
  <c r="J103" i="19"/>
  <c r="J130" i="19" s="1"/>
  <c r="J94" i="19"/>
  <c r="I83" i="19"/>
  <c r="I82" i="19"/>
  <c r="I81" i="19"/>
  <c r="I80" i="19"/>
  <c r="I79" i="19"/>
  <c r="I72" i="19"/>
  <c r="I70" i="19"/>
  <c r="I71" i="19" s="1"/>
  <c r="J54" i="19"/>
  <c r="I50" i="19"/>
  <c r="I39" i="19"/>
  <c r="J32" i="19"/>
  <c r="J33" i="19" s="1"/>
  <c r="M53" i="19" s="1"/>
  <c r="J53" i="19" s="1"/>
  <c r="J59" i="19" s="1"/>
  <c r="J65" i="19" s="1"/>
  <c r="I115" i="18"/>
  <c r="I113" i="18"/>
  <c r="J103" i="18"/>
  <c r="J130" i="18" s="1"/>
  <c r="J94" i="18"/>
  <c r="I83" i="18"/>
  <c r="I82" i="18"/>
  <c r="I81" i="18"/>
  <c r="I80" i="18"/>
  <c r="I79" i="18"/>
  <c r="I72" i="18"/>
  <c r="I70" i="18"/>
  <c r="I71" i="18" s="1"/>
  <c r="J54" i="18"/>
  <c r="I50" i="18"/>
  <c r="I73" i="18" s="1"/>
  <c r="I39" i="18"/>
  <c r="J32" i="18"/>
  <c r="J33" i="18" s="1"/>
  <c r="I115" i="17"/>
  <c r="I113" i="17"/>
  <c r="J103" i="17"/>
  <c r="J130" i="17" s="1"/>
  <c r="J94" i="17"/>
  <c r="I83" i="17"/>
  <c r="I82" i="17"/>
  <c r="I81" i="17"/>
  <c r="I80" i="17"/>
  <c r="I79" i="17"/>
  <c r="I85" i="17" s="1"/>
  <c r="I72" i="17"/>
  <c r="I70" i="17"/>
  <c r="J54" i="17"/>
  <c r="I50" i="17"/>
  <c r="I39" i="17"/>
  <c r="J32" i="17"/>
  <c r="J33" i="17" s="1"/>
  <c r="J28" i="17"/>
  <c r="J126" i="16"/>
  <c r="I115" i="16"/>
  <c r="I113" i="16"/>
  <c r="J103" i="16"/>
  <c r="J130" i="16" s="1"/>
  <c r="J94" i="16"/>
  <c r="I83" i="16"/>
  <c r="I82" i="16"/>
  <c r="I81" i="16"/>
  <c r="I80" i="16"/>
  <c r="I79" i="16"/>
  <c r="I72" i="16"/>
  <c r="I70" i="16"/>
  <c r="I71" i="16" s="1"/>
  <c r="J54" i="16"/>
  <c r="I50" i="16"/>
  <c r="I73" i="16" s="1"/>
  <c r="J73" i="16" s="1"/>
  <c r="J44" i="16"/>
  <c r="I39" i="16"/>
  <c r="J37" i="16"/>
  <c r="J33" i="16"/>
  <c r="J43" i="16" s="1"/>
  <c r="I115" i="15"/>
  <c r="I113" i="15"/>
  <c r="J103" i="15"/>
  <c r="J130" i="15" s="1"/>
  <c r="J94" i="15"/>
  <c r="I83" i="15"/>
  <c r="I82" i="15"/>
  <c r="I81" i="15"/>
  <c r="I80" i="15"/>
  <c r="I79" i="15"/>
  <c r="I85" i="15" s="1"/>
  <c r="I72" i="15"/>
  <c r="I70" i="15"/>
  <c r="I71" i="15" s="1"/>
  <c r="J54" i="15"/>
  <c r="I50" i="15"/>
  <c r="I39" i="15"/>
  <c r="J33" i="15"/>
  <c r="J43" i="15" s="1"/>
  <c r="I115" i="14"/>
  <c r="I113" i="14"/>
  <c r="J103" i="14"/>
  <c r="J130" i="14" s="1"/>
  <c r="J94" i="14"/>
  <c r="I83" i="14"/>
  <c r="I82" i="14"/>
  <c r="I81" i="14"/>
  <c r="I80" i="14"/>
  <c r="I79" i="14"/>
  <c r="I72" i="14"/>
  <c r="I70" i="14"/>
  <c r="I71" i="14" s="1"/>
  <c r="J71" i="14" s="1"/>
  <c r="J54" i="14"/>
  <c r="I50" i="14"/>
  <c r="I73" i="14" s="1"/>
  <c r="J46" i="14"/>
  <c r="I39" i="14"/>
  <c r="J33" i="14"/>
  <c r="J43" i="14" s="1"/>
  <c r="I115" i="13"/>
  <c r="I113" i="13"/>
  <c r="J103" i="13"/>
  <c r="J130" i="13" s="1"/>
  <c r="J94" i="13"/>
  <c r="I83" i="13"/>
  <c r="I82" i="13"/>
  <c r="I81" i="13"/>
  <c r="I80" i="13"/>
  <c r="I79" i="13"/>
  <c r="I72" i="13"/>
  <c r="I71" i="13"/>
  <c r="J71" i="13" s="1"/>
  <c r="I70" i="13"/>
  <c r="J54" i="13"/>
  <c r="I50" i="13"/>
  <c r="I39" i="13"/>
  <c r="J33" i="13"/>
  <c r="J43" i="13" s="1"/>
  <c r="J73" i="14" l="1"/>
  <c r="I73" i="19"/>
  <c r="J72" i="13"/>
  <c r="J72" i="15"/>
  <c r="I85" i="13"/>
  <c r="J74" i="15"/>
  <c r="J71" i="16"/>
  <c r="J126" i="14"/>
  <c r="J81" i="14"/>
  <c r="J81" i="16"/>
  <c r="J82" i="14"/>
  <c r="J37" i="14"/>
  <c r="J72" i="14"/>
  <c r="J44" i="15"/>
  <c r="J126" i="15"/>
  <c r="I73" i="17"/>
  <c r="I73" i="13"/>
  <c r="J73" i="13" s="1"/>
  <c r="J38" i="14"/>
  <c r="J74" i="14"/>
  <c r="I73" i="15"/>
  <c r="J73" i="15" s="1"/>
  <c r="J81" i="15"/>
  <c r="J74" i="16"/>
  <c r="I85" i="14"/>
  <c r="I85" i="16"/>
  <c r="J44" i="14"/>
  <c r="J71" i="15"/>
  <c r="I85" i="18"/>
  <c r="I85" i="19"/>
  <c r="J73" i="19"/>
  <c r="J71" i="19"/>
  <c r="J42" i="19"/>
  <c r="J44" i="19"/>
  <c r="J126" i="19"/>
  <c r="J80" i="19"/>
  <c r="J49" i="19"/>
  <c r="J82" i="19"/>
  <c r="J45" i="19"/>
  <c r="J43" i="19"/>
  <c r="J84" i="19"/>
  <c r="J48" i="19"/>
  <c r="J37" i="19"/>
  <c r="J83" i="19"/>
  <c r="J79" i="19"/>
  <c r="J47" i="19"/>
  <c r="J38" i="19"/>
  <c r="J46" i="19"/>
  <c r="J81" i="19"/>
  <c r="J74" i="19"/>
  <c r="J72" i="19"/>
  <c r="J70" i="19"/>
  <c r="I75" i="19"/>
  <c r="J43" i="18"/>
  <c r="J80" i="18"/>
  <c r="J42" i="18"/>
  <c r="J84" i="18"/>
  <c r="J49" i="18"/>
  <c r="J38" i="18"/>
  <c r="J81" i="18"/>
  <c r="J83" i="18"/>
  <c r="J79" i="18"/>
  <c r="J48" i="18"/>
  <c r="J47" i="18"/>
  <c r="J74" i="18"/>
  <c r="J82" i="18"/>
  <c r="J46" i="18"/>
  <c r="J37" i="18"/>
  <c r="L53" i="18"/>
  <c r="J53" i="18" s="1"/>
  <c r="J59" i="18" s="1"/>
  <c r="J65" i="18" s="1"/>
  <c r="J45" i="18"/>
  <c r="J126" i="18"/>
  <c r="J44" i="18"/>
  <c r="J71" i="18"/>
  <c r="J73" i="18"/>
  <c r="J72" i="18"/>
  <c r="J70" i="18"/>
  <c r="I75" i="18"/>
  <c r="J43" i="17"/>
  <c r="J48" i="17"/>
  <c r="J80" i="17"/>
  <c r="J42" i="17"/>
  <c r="J45" i="17"/>
  <c r="J84" i="17"/>
  <c r="J49" i="17"/>
  <c r="J83" i="17"/>
  <c r="J79" i="17"/>
  <c r="J74" i="17"/>
  <c r="J47" i="17"/>
  <c r="J38" i="17"/>
  <c r="J126" i="17"/>
  <c r="J44" i="17"/>
  <c r="J82" i="17"/>
  <c r="J46" i="17"/>
  <c r="J37" i="17"/>
  <c r="J39" i="17" s="1"/>
  <c r="J63" i="17" s="1"/>
  <c r="J81" i="17"/>
  <c r="L53" i="17"/>
  <c r="J53" i="17" s="1"/>
  <c r="J59" i="17" s="1"/>
  <c r="J65" i="17" s="1"/>
  <c r="J73" i="17"/>
  <c r="J72" i="17"/>
  <c r="J70" i="17"/>
  <c r="I71" i="17"/>
  <c r="J71" i="17" s="1"/>
  <c r="J45" i="16"/>
  <c r="L53" i="16"/>
  <c r="J53" i="16" s="1"/>
  <c r="J59" i="16" s="1"/>
  <c r="J65" i="16" s="1"/>
  <c r="J70" i="16"/>
  <c r="I75" i="16"/>
  <c r="J46" i="16"/>
  <c r="J82" i="16"/>
  <c r="J38" i="16"/>
  <c r="J39" i="16" s="1"/>
  <c r="J63" i="16" s="1"/>
  <c r="J47" i="16"/>
  <c r="J48" i="16"/>
  <c r="J79" i="16"/>
  <c r="J83" i="16"/>
  <c r="J49" i="16"/>
  <c r="J72" i="16"/>
  <c r="J84" i="16"/>
  <c r="J42" i="16"/>
  <c r="J80" i="16"/>
  <c r="J45" i="15"/>
  <c r="L53" i="15"/>
  <c r="J53" i="15" s="1"/>
  <c r="J59" i="15" s="1"/>
  <c r="J65" i="15" s="1"/>
  <c r="J70" i="15"/>
  <c r="I75" i="15"/>
  <c r="J46" i="15"/>
  <c r="J82" i="15"/>
  <c r="J38" i="15"/>
  <c r="J47" i="15"/>
  <c r="J48" i="15"/>
  <c r="J79" i="15"/>
  <c r="J83" i="15"/>
  <c r="J49" i="15"/>
  <c r="J84" i="15"/>
  <c r="J37" i="15"/>
  <c r="J42" i="15"/>
  <c r="J80" i="15"/>
  <c r="J45" i="14"/>
  <c r="L53" i="14"/>
  <c r="J53" i="14" s="1"/>
  <c r="J59" i="14" s="1"/>
  <c r="J65" i="14" s="1"/>
  <c r="J70" i="14"/>
  <c r="I75" i="14"/>
  <c r="J48" i="14"/>
  <c r="J79" i="14"/>
  <c r="J83" i="14"/>
  <c r="J49" i="14"/>
  <c r="J84" i="14"/>
  <c r="J47" i="14"/>
  <c r="J42" i="14"/>
  <c r="J80" i="14"/>
  <c r="J48" i="13"/>
  <c r="J44" i="13"/>
  <c r="J74" i="13"/>
  <c r="J81" i="13"/>
  <c r="J126" i="13"/>
  <c r="J45" i="13"/>
  <c r="L53" i="13"/>
  <c r="J53" i="13" s="1"/>
  <c r="J59" i="13" s="1"/>
  <c r="J65" i="13" s="1"/>
  <c r="J70" i="13"/>
  <c r="I75" i="13"/>
  <c r="J82" i="13"/>
  <c r="J38" i="13"/>
  <c r="J47" i="13"/>
  <c r="J46" i="13"/>
  <c r="J79" i="13"/>
  <c r="J83" i="13"/>
  <c r="J37" i="13"/>
  <c r="J49" i="13"/>
  <c r="J84" i="13"/>
  <c r="J42" i="13"/>
  <c r="J80" i="13"/>
  <c r="L95" i="3"/>
  <c r="O21" i="11"/>
  <c r="N21" i="11"/>
  <c r="O33" i="11"/>
  <c r="N33" i="11"/>
  <c r="O31" i="11"/>
  <c r="N31" i="11"/>
  <c r="O27" i="11"/>
  <c r="N27" i="11"/>
  <c r="J39" i="14" l="1"/>
  <c r="J63" i="14" s="1"/>
  <c r="J39" i="19"/>
  <c r="J63" i="19" s="1"/>
  <c r="J75" i="19"/>
  <c r="J128" i="19" s="1"/>
  <c r="J50" i="13"/>
  <c r="J64" i="13" s="1"/>
  <c r="J75" i="17"/>
  <c r="J128" i="17" s="1"/>
  <c r="J85" i="14"/>
  <c r="J93" i="14" s="1"/>
  <c r="J95" i="14" s="1"/>
  <c r="J129" i="14" s="1"/>
  <c r="J39" i="13"/>
  <c r="J63" i="13" s="1"/>
  <c r="J75" i="13"/>
  <c r="J128" i="13" s="1"/>
  <c r="J50" i="14"/>
  <c r="J64" i="14" s="1"/>
  <c r="J66" i="14" s="1"/>
  <c r="J75" i="14"/>
  <c r="J128" i="14" s="1"/>
  <c r="J75" i="15"/>
  <c r="J128" i="15" s="1"/>
  <c r="J50" i="19"/>
  <c r="J64" i="19" s="1"/>
  <c r="J85" i="19"/>
  <c r="J93" i="19" s="1"/>
  <c r="J95" i="19" s="1"/>
  <c r="J129" i="19" s="1"/>
  <c r="J50" i="18"/>
  <c r="J64" i="18" s="1"/>
  <c r="J85" i="18"/>
  <c r="J93" i="18" s="1"/>
  <c r="J95" i="18" s="1"/>
  <c r="J129" i="18" s="1"/>
  <c r="J75" i="18"/>
  <c r="J128" i="18" s="1"/>
  <c r="J39" i="18"/>
  <c r="J63" i="18" s="1"/>
  <c r="J50" i="17"/>
  <c r="J64" i="17" s="1"/>
  <c r="J66" i="17" s="1"/>
  <c r="J85" i="17"/>
  <c r="J93" i="17" s="1"/>
  <c r="J95" i="17" s="1"/>
  <c r="J129" i="17" s="1"/>
  <c r="I75" i="17"/>
  <c r="J75" i="16"/>
  <c r="J128" i="16" s="1"/>
  <c r="J50" i="16"/>
  <c r="J64" i="16" s="1"/>
  <c r="J66" i="16" s="1"/>
  <c r="J85" i="16"/>
  <c r="J93" i="16" s="1"/>
  <c r="J95" i="16" s="1"/>
  <c r="J129" i="16" s="1"/>
  <c r="J85" i="15"/>
  <c r="J93" i="15" s="1"/>
  <c r="J95" i="15" s="1"/>
  <c r="J129" i="15" s="1"/>
  <c r="J50" i="15"/>
  <c r="J64" i="15" s="1"/>
  <c r="J39" i="15"/>
  <c r="J63" i="15" s="1"/>
  <c r="J127" i="14"/>
  <c r="J85" i="13"/>
  <c r="J93" i="13" s="1"/>
  <c r="J95" i="13" s="1"/>
  <c r="J129" i="13" s="1"/>
  <c r="J66" i="13"/>
  <c r="O23" i="11"/>
  <c r="N23" i="11"/>
  <c r="O19" i="11"/>
  <c r="N19" i="11"/>
  <c r="O17" i="11"/>
  <c r="N17" i="11"/>
  <c r="O15" i="11"/>
  <c r="N15" i="11"/>
  <c r="J3" i="7"/>
  <c r="P111" i="3"/>
  <c r="O111" i="3"/>
  <c r="P129" i="3"/>
  <c r="O129" i="3"/>
  <c r="L129" i="3"/>
  <c r="N129" i="3" s="1"/>
  <c r="P147" i="3"/>
  <c r="O147" i="3"/>
  <c r="P141" i="3"/>
  <c r="O141" i="3"/>
  <c r="P121" i="3"/>
  <c r="O121" i="3"/>
  <c r="L121" i="3"/>
  <c r="O13" i="11"/>
  <c r="N13" i="11"/>
  <c r="O11" i="11"/>
  <c r="N11" i="11"/>
  <c r="O9" i="11"/>
  <c r="N9" i="11"/>
  <c r="O7" i="11"/>
  <c r="N7" i="11"/>
  <c r="O5" i="11"/>
  <c r="N5" i="11"/>
  <c r="L5" i="6"/>
  <c r="N5" i="6" s="1"/>
  <c r="L7" i="6"/>
  <c r="N7" i="6" s="1"/>
  <c r="L9" i="6"/>
  <c r="N9" i="6" s="1"/>
  <c r="L3" i="6"/>
  <c r="N3" i="6" s="1"/>
  <c r="Q22" i="4"/>
  <c r="P101" i="3"/>
  <c r="O101" i="3"/>
  <c r="P91" i="3"/>
  <c r="O91" i="3"/>
  <c r="P87" i="3"/>
  <c r="O87" i="3"/>
  <c r="P77" i="3"/>
  <c r="P75" i="3"/>
  <c r="O75" i="3"/>
  <c r="P73" i="3"/>
  <c r="O73" i="3"/>
  <c r="P33" i="3"/>
  <c r="O33" i="3"/>
  <c r="P23" i="3"/>
  <c r="O23" i="3"/>
  <c r="P65" i="3"/>
  <c r="O65" i="3"/>
  <c r="P55" i="3"/>
  <c r="O55" i="3"/>
  <c r="P53" i="3"/>
  <c r="O53" i="3"/>
  <c r="P51" i="3"/>
  <c r="O51" i="3"/>
  <c r="P49" i="3"/>
  <c r="O49" i="3"/>
  <c r="P39" i="3"/>
  <c r="O39" i="3"/>
  <c r="P31" i="3"/>
  <c r="O31" i="3"/>
  <c r="P21" i="3"/>
  <c r="O21" i="3"/>
  <c r="O3" i="11"/>
  <c r="P27" i="11"/>
  <c r="K5" i="11"/>
  <c r="M5" i="11" s="1"/>
  <c r="K7" i="11"/>
  <c r="L7" i="11" s="1"/>
  <c r="K9" i="11"/>
  <c r="M9" i="11" s="1"/>
  <c r="K11" i="11"/>
  <c r="M11" i="11" s="1"/>
  <c r="K13" i="11"/>
  <c r="L13" i="11" s="1"/>
  <c r="K15" i="11"/>
  <c r="M15" i="11" s="1"/>
  <c r="K17" i="11"/>
  <c r="M17" i="11" s="1"/>
  <c r="K19" i="11"/>
  <c r="M19" i="11" s="1"/>
  <c r="K21" i="11"/>
  <c r="M21" i="11" s="1"/>
  <c r="K23" i="11"/>
  <c r="M23" i="11" s="1"/>
  <c r="K25" i="11"/>
  <c r="M25" i="11" s="1"/>
  <c r="K27" i="11"/>
  <c r="M27" i="11" s="1"/>
  <c r="K29" i="11"/>
  <c r="M29" i="11" s="1"/>
  <c r="K31" i="11"/>
  <c r="M31" i="11" s="1"/>
  <c r="K33" i="11"/>
  <c r="M33" i="11" s="1"/>
  <c r="K3" i="11"/>
  <c r="M3" i="11" s="1"/>
  <c r="O15" i="5"/>
  <c r="N15" i="5"/>
  <c r="O3" i="5"/>
  <c r="O5" i="5"/>
  <c r="O7" i="5"/>
  <c r="N5" i="5"/>
  <c r="N7" i="5"/>
  <c r="K5" i="5"/>
  <c r="M5" i="5" s="1"/>
  <c r="K7" i="5"/>
  <c r="M7" i="5" s="1"/>
  <c r="K15" i="5"/>
  <c r="M15" i="5" s="1"/>
  <c r="P15" i="3"/>
  <c r="O15" i="3"/>
  <c r="Q9" i="4" l="1"/>
  <c r="Q38" i="4"/>
  <c r="Q3" i="4"/>
  <c r="Q121" i="3"/>
  <c r="Q129" i="3"/>
  <c r="J96" i="14"/>
  <c r="Q53" i="4"/>
  <c r="J131" i="14"/>
  <c r="J107" i="14" s="1"/>
  <c r="J66" i="19"/>
  <c r="O13" i="5"/>
  <c r="Q57" i="4"/>
  <c r="J66" i="15"/>
  <c r="O85" i="3"/>
  <c r="P85" i="3"/>
  <c r="Q32" i="4"/>
  <c r="P22" i="4"/>
  <c r="O9" i="5"/>
  <c r="J66" i="18"/>
  <c r="N3" i="5"/>
  <c r="P32" i="4"/>
  <c r="P57" i="4"/>
  <c r="P9" i="4"/>
  <c r="P53" i="4"/>
  <c r="K3" i="5"/>
  <c r="M3" i="5" s="1"/>
  <c r="P38" i="4"/>
  <c r="K9" i="5"/>
  <c r="M9" i="5" s="1"/>
  <c r="O29" i="11"/>
  <c r="N29" i="11"/>
  <c r="P3" i="4"/>
  <c r="Q147" i="3"/>
  <c r="S147" i="3" s="1"/>
  <c r="K13" i="5"/>
  <c r="L13" i="5" s="1"/>
  <c r="N9" i="5"/>
  <c r="N13" i="5"/>
  <c r="J127" i="19"/>
  <c r="J131" i="19" s="1"/>
  <c r="J96" i="19"/>
  <c r="J127" i="18"/>
  <c r="J131" i="18" s="1"/>
  <c r="J96" i="18"/>
  <c r="J127" i="17"/>
  <c r="J131" i="17" s="1"/>
  <c r="J96" i="17"/>
  <c r="J127" i="16"/>
  <c r="J131" i="16" s="1"/>
  <c r="J96" i="16"/>
  <c r="J127" i="15"/>
  <c r="J131" i="15" s="1"/>
  <c r="J96" i="15"/>
  <c r="J127" i="13"/>
  <c r="J131" i="13" s="1"/>
  <c r="J96" i="13"/>
  <c r="M9" i="6"/>
  <c r="M5" i="6"/>
  <c r="M3" i="6"/>
  <c r="P21" i="11"/>
  <c r="P33" i="11"/>
  <c r="P31" i="11"/>
  <c r="P25" i="11"/>
  <c r="P23" i="11"/>
  <c r="P19" i="11"/>
  <c r="P17" i="11"/>
  <c r="P15" i="11"/>
  <c r="P11" i="11"/>
  <c r="P9" i="11"/>
  <c r="P7" i="11"/>
  <c r="P5" i="11"/>
  <c r="M7" i="6"/>
  <c r="P29" i="11"/>
  <c r="P13" i="11"/>
  <c r="L3" i="11"/>
  <c r="M7" i="11"/>
  <c r="L5" i="11"/>
  <c r="L19" i="11"/>
  <c r="L33" i="11"/>
  <c r="L17" i="11"/>
  <c r="L31" i="11"/>
  <c r="L15" i="11"/>
  <c r="L23" i="11"/>
  <c r="L21" i="11"/>
  <c r="L29" i="11"/>
  <c r="M13" i="11"/>
  <c r="L27" i="11"/>
  <c r="L11" i="11"/>
  <c r="L25" i="11"/>
  <c r="L9" i="11"/>
  <c r="P15" i="5"/>
  <c r="P13" i="5"/>
  <c r="K11" i="5"/>
  <c r="L11" i="5" s="1"/>
  <c r="O11" i="5"/>
  <c r="N11" i="5"/>
  <c r="P7" i="5"/>
  <c r="P5" i="5"/>
  <c r="L15" i="5"/>
  <c r="M13" i="5"/>
  <c r="L7" i="5"/>
  <c r="L5" i="5"/>
  <c r="P13" i="3"/>
  <c r="O13" i="3"/>
  <c r="P11" i="3"/>
  <c r="O11" i="3"/>
  <c r="P9" i="3"/>
  <c r="O9" i="3"/>
  <c r="P7" i="3"/>
  <c r="O7" i="3"/>
  <c r="P5" i="3"/>
  <c r="P17" i="3"/>
  <c r="P19" i="3"/>
  <c r="P25" i="3"/>
  <c r="P27" i="3"/>
  <c r="P29" i="3"/>
  <c r="P37" i="3"/>
  <c r="P41" i="3"/>
  <c r="P43" i="3"/>
  <c r="P45" i="3"/>
  <c r="P47" i="3"/>
  <c r="P57" i="3"/>
  <c r="P59" i="3"/>
  <c r="P61" i="3"/>
  <c r="P63" i="3"/>
  <c r="P67" i="3"/>
  <c r="P69" i="3"/>
  <c r="P71" i="3"/>
  <c r="P79" i="3"/>
  <c r="P81" i="3"/>
  <c r="P83" i="3"/>
  <c r="P89" i="3"/>
  <c r="P97" i="3"/>
  <c r="P99" i="3"/>
  <c r="P103" i="3"/>
  <c r="P107" i="3"/>
  <c r="P113" i="3"/>
  <c r="P115" i="3"/>
  <c r="P117" i="3"/>
  <c r="P119" i="3"/>
  <c r="P123" i="3"/>
  <c r="P125" i="3"/>
  <c r="P127" i="3"/>
  <c r="P131" i="3"/>
  <c r="P133" i="3"/>
  <c r="P135" i="3"/>
  <c r="P137" i="3"/>
  <c r="P139" i="3"/>
  <c r="P143" i="3"/>
  <c r="P145" i="3"/>
  <c r="P149" i="3"/>
  <c r="O5" i="3"/>
  <c r="Q15" i="3"/>
  <c r="O17" i="3"/>
  <c r="O19" i="3"/>
  <c r="O25" i="3"/>
  <c r="O27" i="3"/>
  <c r="O29" i="3"/>
  <c r="O37" i="3"/>
  <c r="Q39" i="3"/>
  <c r="O41" i="3"/>
  <c r="O43" i="3"/>
  <c r="O45" i="3"/>
  <c r="Q45" i="3" s="1"/>
  <c r="O47" i="3"/>
  <c r="O57" i="3"/>
  <c r="O59" i="3"/>
  <c r="O61" i="3"/>
  <c r="Q61" i="3" s="1"/>
  <c r="O63" i="3"/>
  <c r="O67" i="3"/>
  <c r="O69" i="3"/>
  <c r="O71" i="3"/>
  <c r="O79" i="3"/>
  <c r="O81" i="3"/>
  <c r="O83" i="3"/>
  <c r="O89" i="3"/>
  <c r="Q95" i="3"/>
  <c r="R95" i="3" s="1"/>
  <c r="O97" i="3"/>
  <c r="O99" i="3"/>
  <c r="Q101" i="3"/>
  <c r="O103" i="3"/>
  <c r="O107" i="3"/>
  <c r="O113" i="3"/>
  <c r="O115" i="3"/>
  <c r="O117" i="3"/>
  <c r="O119" i="3"/>
  <c r="O123" i="3"/>
  <c r="O125" i="3"/>
  <c r="O127" i="3"/>
  <c r="O131" i="3"/>
  <c r="O133" i="3"/>
  <c r="O135" i="3"/>
  <c r="O137" i="3"/>
  <c r="O139" i="3"/>
  <c r="O143" i="3"/>
  <c r="O145" i="3"/>
  <c r="O149" i="3"/>
  <c r="L5" i="3"/>
  <c r="N5" i="3" s="1"/>
  <c r="L7" i="3"/>
  <c r="M7" i="3" s="1"/>
  <c r="L9" i="3"/>
  <c r="L11" i="3"/>
  <c r="N11" i="3" s="1"/>
  <c r="L13" i="3"/>
  <c r="N13" i="3" s="1"/>
  <c r="L15" i="3"/>
  <c r="M15" i="3" s="1"/>
  <c r="L17" i="3"/>
  <c r="M17" i="3" s="1"/>
  <c r="L19" i="3"/>
  <c r="N19" i="3" s="1"/>
  <c r="L21" i="3"/>
  <c r="N21" i="3" s="1"/>
  <c r="L23" i="3"/>
  <c r="M23" i="3" s="1"/>
  <c r="L25" i="3"/>
  <c r="L27" i="3"/>
  <c r="N27" i="3" s="1"/>
  <c r="L29" i="3"/>
  <c r="M29" i="3" s="1"/>
  <c r="L31" i="3"/>
  <c r="M31" i="3" s="1"/>
  <c r="L33" i="3"/>
  <c r="M33" i="3" s="1"/>
  <c r="L35" i="3"/>
  <c r="N35" i="3" s="1"/>
  <c r="L37" i="3"/>
  <c r="N37" i="3" s="1"/>
  <c r="L39" i="3"/>
  <c r="M39" i="3" s="1"/>
  <c r="L41" i="3"/>
  <c r="L43" i="3"/>
  <c r="N43" i="3" s="1"/>
  <c r="L45" i="3"/>
  <c r="N45" i="3" s="1"/>
  <c r="L47" i="3"/>
  <c r="M47" i="3" s="1"/>
  <c r="L49" i="3"/>
  <c r="M49" i="3" s="1"/>
  <c r="L51" i="3"/>
  <c r="N51" i="3" s="1"/>
  <c r="L53" i="3"/>
  <c r="N53" i="3" s="1"/>
  <c r="L55" i="3"/>
  <c r="M55" i="3" s="1"/>
  <c r="L57" i="3"/>
  <c r="L59" i="3"/>
  <c r="N59" i="3" s="1"/>
  <c r="L61" i="3"/>
  <c r="N61" i="3" s="1"/>
  <c r="L63" i="3"/>
  <c r="M63" i="3" s="1"/>
  <c r="L65" i="3"/>
  <c r="M65" i="3" s="1"/>
  <c r="L67" i="3"/>
  <c r="N67" i="3" s="1"/>
  <c r="L69" i="3"/>
  <c r="N69" i="3" s="1"/>
  <c r="L71" i="3"/>
  <c r="M71" i="3" s="1"/>
  <c r="L73" i="3"/>
  <c r="L75" i="3"/>
  <c r="N75" i="3" s="1"/>
  <c r="L77" i="3"/>
  <c r="N77" i="3" s="1"/>
  <c r="L79" i="3"/>
  <c r="M79" i="3" s="1"/>
  <c r="L81" i="3"/>
  <c r="M81" i="3" s="1"/>
  <c r="L83" i="3"/>
  <c r="N83" i="3" s="1"/>
  <c r="L85" i="3"/>
  <c r="N85" i="3" s="1"/>
  <c r="L87" i="3"/>
  <c r="M87" i="3" s="1"/>
  <c r="L89" i="3"/>
  <c r="L91" i="3"/>
  <c r="N91" i="3" s="1"/>
  <c r="L93" i="3"/>
  <c r="M93" i="3" s="1"/>
  <c r="M95" i="3"/>
  <c r="L97" i="3"/>
  <c r="M97" i="3" s="1"/>
  <c r="L99" i="3"/>
  <c r="N99" i="3" s="1"/>
  <c r="L101" i="3"/>
  <c r="N101" i="3" s="1"/>
  <c r="L103" i="3"/>
  <c r="M103" i="3" s="1"/>
  <c r="L105" i="3"/>
  <c r="L107" i="3"/>
  <c r="N107" i="3" s="1"/>
  <c r="L109" i="3"/>
  <c r="M109" i="3" s="1"/>
  <c r="L111" i="3"/>
  <c r="M111" i="3" s="1"/>
  <c r="L113" i="3"/>
  <c r="M113" i="3" s="1"/>
  <c r="L115" i="3"/>
  <c r="N115" i="3" s="1"/>
  <c r="L117" i="3"/>
  <c r="N117" i="3" s="1"/>
  <c r="L119" i="3"/>
  <c r="M119" i="3" s="1"/>
  <c r="L123" i="3"/>
  <c r="N123" i="3" s="1"/>
  <c r="L125" i="3"/>
  <c r="N125" i="3" s="1"/>
  <c r="L127" i="3"/>
  <c r="M127" i="3" s="1"/>
  <c r="M129" i="3"/>
  <c r="L131" i="3"/>
  <c r="N131" i="3" s="1"/>
  <c r="L133" i="3"/>
  <c r="N133" i="3" s="1"/>
  <c r="L135" i="3"/>
  <c r="M135" i="3" s="1"/>
  <c r="L137" i="3"/>
  <c r="L139" i="3"/>
  <c r="N139" i="3" s="1"/>
  <c r="L141" i="3"/>
  <c r="N141" i="3" s="1"/>
  <c r="L143" i="3"/>
  <c r="M143" i="3" s="1"/>
  <c r="L145" i="3"/>
  <c r="M145" i="3" s="1"/>
  <c r="L147" i="3"/>
  <c r="N147" i="3" s="1"/>
  <c r="L149" i="3"/>
  <c r="N149" i="3" s="1"/>
  <c r="L3" i="3"/>
  <c r="M3" i="3" s="1"/>
  <c r="Q5" i="4"/>
  <c r="Q7" i="4"/>
  <c r="Q11" i="4"/>
  <c r="Q13" i="4"/>
  <c r="Q15" i="4"/>
  <c r="Q17" i="4"/>
  <c r="Q19" i="4"/>
  <c r="Q24" i="4"/>
  <c r="Q26" i="4"/>
  <c r="Q28" i="4"/>
  <c r="Q30" i="4"/>
  <c r="Q34" i="4"/>
  <c r="Q36" i="4"/>
  <c r="Q40" i="4"/>
  <c r="Q42" i="4"/>
  <c r="Q44" i="4"/>
  <c r="Q46" i="4"/>
  <c r="Q48" i="4"/>
  <c r="Q50" i="4"/>
  <c r="Q55" i="4"/>
  <c r="Q59" i="4"/>
  <c r="Q61" i="4"/>
  <c r="Q63" i="4"/>
  <c r="Q65" i="4"/>
  <c r="Q67" i="4"/>
  <c r="Q69" i="4"/>
  <c r="P5" i="4"/>
  <c r="P7" i="4"/>
  <c r="P11" i="4"/>
  <c r="P13" i="4"/>
  <c r="P15" i="4"/>
  <c r="P17" i="4"/>
  <c r="P19" i="4"/>
  <c r="P24" i="4"/>
  <c r="P26" i="4"/>
  <c r="R26" i="4" s="1"/>
  <c r="P28" i="4"/>
  <c r="P30" i="4"/>
  <c r="P34" i="4"/>
  <c r="R34" i="4" s="1"/>
  <c r="P36" i="4"/>
  <c r="R38" i="4"/>
  <c r="P40" i="4"/>
  <c r="P42" i="4"/>
  <c r="R42" i="4" s="1"/>
  <c r="P44" i="4"/>
  <c r="P46" i="4"/>
  <c r="P48" i="4"/>
  <c r="P50" i="4"/>
  <c r="P55" i="4"/>
  <c r="R55" i="4" s="1"/>
  <c r="P59" i="4"/>
  <c r="P61" i="4"/>
  <c r="P63" i="4"/>
  <c r="R63" i="4" s="1"/>
  <c r="S63" i="4" s="1"/>
  <c r="P65" i="4"/>
  <c r="P67" i="4"/>
  <c r="P69" i="4"/>
  <c r="M32" i="4"/>
  <c r="N32" i="4" s="1"/>
  <c r="M34" i="4"/>
  <c r="O34" i="4" s="1"/>
  <c r="M36" i="4"/>
  <c r="N36" i="4" s="1"/>
  <c r="M38" i="4"/>
  <c r="O38" i="4" s="1"/>
  <c r="M40" i="4"/>
  <c r="O40" i="4" s="1"/>
  <c r="M42" i="4"/>
  <c r="O42" i="4" s="1"/>
  <c r="M44" i="4"/>
  <c r="N44" i="4" s="1"/>
  <c r="M46" i="4"/>
  <c r="N46" i="4" s="1"/>
  <c r="M48" i="4"/>
  <c r="N48" i="4" s="1"/>
  <c r="M50" i="4"/>
  <c r="O50" i="4" s="1"/>
  <c r="M53" i="4"/>
  <c r="O53" i="4" s="1"/>
  <c r="M55" i="4"/>
  <c r="N55" i="4" s="1"/>
  <c r="M57" i="4"/>
  <c r="N57" i="4" s="1"/>
  <c r="M59" i="4"/>
  <c r="O59" i="4" s="1"/>
  <c r="M61" i="4"/>
  <c r="O61" i="4" s="1"/>
  <c r="M63" i="4"/>
  <c r="N63" i="4" s="1"/>
  <c r="M65" i="4"/>
  <c r="N65" i="4" s="1"/>
  <c r="M67" i="4"/>
  <c r="N67" i="4" s="1"/>
  <c r="M69" i="4"/>
  <c r="N69" i="4" s="1"/>
  <c r="M22" i="4"/>
  <c r="O22" i="4" s="1"/>
  <c r="M24" i="4"/>
  <c r="O24" i="4" s="1"/>
  <c r="M26" i="4"/>
  <c r="N26" i="4" s="1"/>
  <c r="M28" i="4"/>
  <c r="O28" i="4" s="1"/>
  <c r="M30" i="4"/>
  <c r="N30" i="4" s="1"/>
  <c r="M5" i="4"/>
  <c r="O5" i="4" s="1"/>
  <c r="M7" i="4"/>
  <c r="M9" i="4"/>
  <c r="N9" i="4" s="1"/>
  <c r="M11" i="4"/>
  <c r="N11" i="4" s="1"/>
  <c r="M13" i="4"/>
  <c r="N13" i="4" s="1"/>
  <c r="M15" i="4"/>
  <c r="N15" i="4" s="1"/>
  <c r="M17" i="4"/>
  <c r="N17" i="4" s="1"/>
  <c r="M19" i="4"/>
  <c r="O19" i="4" s="1"/>
  <c r="M3" i="4"/>
  <c r="O3" i="4" s="1"/>
  <c r="Q79" i="10"/>
  <c r="P79" i="10"/>
  <c r="Q49" i="10"/>
  <c r="P49" i="10"/>
  <c r="Q43" i="10"/>
  <c r="P43" i="10"/>
  <c r="Q39" i="10"/>
  <c r="P39" i="10"/>
  <c r="Q25" i="10"/>
  <c r="P25" i="10"/>
  <c r="Q3" i="10"/>
  <c r="P3" i="10"/>
  <c r="Q209" i="9"/>
  <c r="P209" i="9"/>
  <c r="Q205" i="9"/>
  <c r="P205" i="9"/>
  <c r="Q201" i="9"/>
  <c r="P201" i="9"/>
  <c r="Q187" i="9"/>
  <c r="P187" i="9"/>
  <c r="Q185" i="9"/>
  <c r="P185" i="9"/>
  <c r="Q181" i="9"/>
  <c r="P181" i="9"/>
  <c r="Q171" i="9"/>
  <c r="P171" i="9"/>
  <c r="Q169" i="9"/>
  <c r="P169" i="9"/>
  <c r="Q159" i="9"/>
  <c r="P159" i="9"/>
  <c r="Q153" i="9"/>
  <c r="P153" i="9"/>
  <c r="Q145" i="9"/>
  <c r="P145" i="9"/>
  <c r="Q141" i="9"/>
  <c r="P141" i="9"/>
  <c r="Q133" i="9"/>
  <c r="P133" i="9"/>
  <c r="Q119" i="9"/>
  <c r="P119" i="9"/>
  <c r="Q117" i="9"/>
  <c r="P117" i="9"/>
  <c r="Q113" i="9"/>
  <c r="P113" i="9"/>
  <c r="Q105" i="9"/>
  <c r="P105" i="9"/>
  <c r="Q103" i="9"/>
  <c r="P103" i="9"/>
  <c r="Q97" i="9"/>
  <c r="P97" i="9"/>
  <c r="Q91" i="9"/>
  <c r="P91" i="9"/>
  <c r="Q81" i="9"/>
  <c r="P81" i="9"/>
  <c r="Q71" i="9"/>
  <c r="P71" i="9"/>
  <c r="Q63" i="9"/>
  <c r="P63" i="9"/>
  <c r="Q13" i="3" l="1"/>
  <c r="R147" i="3"/>
  <c r="R59" i="4"/>
  <c r="Q79" i="3"/>
  <c r="Q47" i="3"/>
  <c r="M11" i="5"/>
  <c r="L3" i="5"/>
  <c r="Q69" i="3"/>
  <c r="U69" i="3" s="1"/>
  <c r="Q43" i="3"/>
  <c r="S43" i="3" s="1"/>
  <c r="L9" i="5"/>
  <c r="R44" i="4"/>
  <c r="S44" i="4" s="1"/>
  <c r="R24" i="4"/>
  <c r="T24" i="4" s="1"/>
  <c r="Q93" i="3"/>
  <c r="U93" i="3" s="1"/>
  <c r="W93" i="3" s="1"/>
  <c r="R61" i="4"/>
  <c r="T61" i="4" s="1"/>
  <c r="R50" i="4"/>
  <c r="R69" i="4"/>
  <c r="S69" i="4" s="1"/>
  <c r="J107" i="19"/>
  <c r="J107" i="18"/>
  <c r="J107" i="17"/>
  <c r="J107" i="16"/>
  <c r="J107" i="15"/>
  <c r="J108" i="14"/>
  <c r="J111" i="14" s="1"/>
  <c r="J107" i="13"/>
  <c r="Q149" i="3"/>
  <c r="U149" i="3" s="1"/>
  <c r="Q105" i="3"/>
  <c r="U105" i="3" s="1"/>
  <c r="Q89" i="3"/>
  <c r="S89" i="3" s="1"/>
  <c r="Q97" i="3"/>
  <c r="S97" i="3" s="1"/>
  <c r="Q119" i="3"/>
  <c r="U147" i="3"/>
  <c r="Q145" i="3"/>
  <c r="U145" i="3" s="1"/>
  <c r="Q143" i="3"/>
  <c r="S143" i="3" s="1"/>
  <c r="Q141" i="3"/>
  <c r="S141" i="3" s="1"/>
  <c r="Q139" i="3"/>
  <c r="U139" i="3" s="1"/>
  <c r="Q137" i="3"/>
  <c r="R137" i="3" s="1"/>
  <c r="Q135" i="3"/>
  <c r="S135" i="3" s="1"/>
  <c r="Q125" i="3"/>
  <c r="Q123" i="3"/>
  <c r="R123" i="3" s="1"/>
  <c r="Q117" i="3"/>
  <c r="Q115" i="3"/>
  <c r="Q113" i="3"/>
  <c r="S113" i="3" s="1"/>
  <c r="R65" i="4"/>
  <c r="R46" i="4"/>
  <c r="T46" i="4" s="1"/>
  <c r="R40" i="4"/>
  <c r="T40" i="4" s="1"/>
  <c r="R36" i="4"/>
  <c r="T36" i="4" s="1"/>
  <c r="R30" i="4"/>
  <c r="T30" i="4" s="1"/>
  <c r="R28" i="4"/>
  <c r="T28" i="4" s="1"/>
  <c r="R19" i="4"/>
  <c r="T19" i="4" s="1"/>
  <c r="R11" i="4"/>
  <c r="S11" i="4" s="1"/>
  <c r="R7" i="4"/>
  <c r="S7" i="4" s="1"/>
  <c r="R22" i="4"/>
  <c r="T22" i="4" s="1"/>
  <c r="R53" i="4"/>
  <c r="T53" i="4" s="1"/>
  <c r="R67" i="4"/>
  <c r="O7" i="4"/>
  <c r="N7" i="4"/>
  <c r="R15" i="4"/>
  <c r="T15" i="4" s="1"/>
  <c r="R5" i="4"/>
  <c r="T5" i="4" s="1"/>
  <c r="Q111" i="3"/>
  <c r="U111" i="3" s="1"/>
  <c r="Q107" i="3"/>
  <c r="S107" i="3" s="1"/>
  <c r="Q103" i="3"/>
  <c r="S103" i="3" s="1"/>
  <c r="Q99" i="3"/>
  <c r="U99" i="3" s="1"/>
  <c r="Q81" i="3"/>
  <c r="U81" i="3" s="1"/>
  <c r="Q75" i="3"/>
  <c r="R75" i="3" s="1"/>
  <c r="Q67" i="3"/>
  <c r="Q63" i="3"/>
  <c r="R63" i="3" s="1"/>
  <c r="Q27" i="3"/>
  <c r="S27" i="3" s="1"/>
  <c r="Q133" i="3"/>
  <c r="R133" i="3" s="1"/>
  <c r="S129" i="3"/>
  <c r="Q127" i="3"/>
  <c r="U127" i="3" s="1"/>
  <c r="R121" i="3"/>
  <c r="Q91" i="3"/>
  <c r="U91" i="3" s="1"/>
  <c r="Q87" i="3"/>
  <c r="U87" i="3" s="1"/>
  <c r="Q85" i="3"/>
  <c r="U85" i="3" s="1"/>
  <c r="Q71" i="3"/>
  <c r="U71" i="3" s="1"/>
  <c r="Q59" i="3"/>
  <c r="S59" i="3" s="1"/>
  <c r="Q55" i="3"/>
  <c r="U55" i="3" s="1"/>
  <c r="Q53" i="3"/>
  <c r="Q49" i="3"/>
  <c r="U49" i="3" s="1"/>
  <c r="Q41" i="3"/>
  <c r="R41" i="3" s="1"/>
  <c r="Q37" i="3"/>
  <c r="Q31" i="3"/>
  <c r="U31" i="3" s="1"/>
  <c r="Q29" i="3"/>
  <c r="S29" i="3" s="1"/>
  <c r="Q23" i="3"/>
  <c r="U23" i="3" s="1"/>
  <c r="P11" i="5"/>
  <c r="P9" i="5"/>
  <c r="R32" i="4"/>
  <c r="S32" i="4" s="1"/>
  <c r="R9" i="4"/>
  <c r="S9" i="4" s="1"/>
  <c r="R13" i="4"/>
  <c r="T13" i="4" s="1"/>
  <c r="R57" i="4"/>
  <c r="T57" i="4" s="1"/>
  <c r="R48" i="4"/>
  <c r="S48" i="4" s="1"/>
  <c r="R17" i="4"/>
  <c r="T17" i="4" s="1"/>
  <c r="Q131" i="3"/>
  <c r="U131" i="3" s="1"/>
  <c r="Q109" i="3"/>
  <c r="S109" i="3" s="1"/>
  <c r="Q83" i="3"/>
  <c r="U83" i="3" s="1"/>
  <c r="Q11" i="3"/>
  <c r="Q7" i="3"/>
  <c r="R7" i="3" s="1"/>
  <c r="Q5" i="3"/>
  <c r="R5" i="3" s="1"/>
  <c r="Q77" i="3"/>
  <c r="U77" i="3" s="1"/>
  <c r="V77" i="3" s="1"/>
  <c r="Q73" i="3"/>
  <c r="S73" i="3" s="1"/>
  <c r="Q65" i="3"/>
  <c r="U65" i="3" s="1"/>
  <c r="Q57" i="3"/>
  <c r="U57" i="3" s="1"/>
  <c r="Q51" i="3"/>
  <c r="R51" i="3" s="1"/>
  <c r="Q35" i="3"/>
  <c r="S35" i="3" s="1"/>
  <c r="Q33" i="3"/>
  <c r="S33" i="3" s="1"/>
  <c r="Q25" i="3"/>
  <c r="R25" i="3" s="1"/>
  <c r="Q21" i="3"/>
  <c r="R21" i="3" s="1"/>
  <c r="Q19" i="3"/>
  <c r="U19" i="3" s="1"/>
  <c r="Q17" i="3"/>
  <c r="U17" i="3" s="1"/>
  <c r="Q9" i="3"/>
  <c r="R9" i="3" s="1"/>
  <c r="N29" i="3"/>
  <c r="M13" i="3"/>
  <c r="N71" i="3"/>
  <c r="M141" i="3"/>
  <c r="M77" i="3"/>
  <c r="S125" i="3"/>
  <c r="U125" i="3"/>
  <c r="V125" i="3" s="1"/>
  <c r="S61" i="3"/>
  <c r="U61" i="3"/>
  <c r="W61" i="3" s="1"/>
  <c r="S45" i="3"/>
  <c r="U45" i="3"/>
  <c r="V45" i="3" s="1"/>
  <c r="U29" i="3"/>
  <c r="W29" i="3" s="1"/>
  <c r="S13" i="3"/>
  <c r="U13" i="3"/>
  <c r="V13" i="3" s="1"/>
  <c r="M131" i="3"/>
  <c r="M67" i="3"/>
  <c r="N3" i="3"/>
  <c r="N109" i="3"/>
  <c r="N65" i="3"/>
  <c r="N23" i="3"/>
  <c r="M125" i="3"/>
  <c r="M61" i="3"/>
  <c r="N145" i="3"/>
  <c r="N103" i="3"/>
  <c r="N17" i="3"/>
  <c r="M115" i="3"/>
  <c r="M51" i="3"/>
  <c r="N97" i="3"/>
  <c r="N55" i="3"/>
  <c r="M45" i="3"/>
  <c r="N135" i="3"/>
  <c r="N93" i="3"/>
  <c r="N49" i="3"/>
  <c r="N7" i="3"/>
  <c r="N113" i="3"/>
  <c r="M99" i="3"/>
  <c r="M35" i="3"/>
  <c r="N87" i="3"/>
  <c r="N81" i="3"/>
  <c r="N39" i="3"/>
  <c r="M147" i="3"/>
  <c r="M83" i="3"/>
  <c r="M19" i="3"/>
  <c r="N119" i="3"/>
  <c r="N33" i="3"/>
  <c r="U143" i="3"/>
  <c r="U95" i="3"/>
  <c r="S95" i="3"/>
  <c r="U79" i="3"/>
  <c r="S79" i="3"/>
  <c r="R79" i="3"/>
  <c r="U47" i="3"/>
  <c r="S47" i="3"/>
  <c r="R47" i="3"/>
  <c r="U15" i="3"/>
  <c r="S15" i="3"/>
  <c r="R15" i="3"/>
  <c r="U135" i="3"/>
  <c r="R71" i="3"/>
  <c r="R139" i="3"/>
  <c r="U123" i="3"/>
  <c r="U107" i="3"/>
  <c r="R59" i="3"/>
  <c r="R43" i="3"/>
  <c r="U43" i="3"/>
  <c r="R27" i="3"/>
  <c r="U27" i="3"/>
  <c r="R11" i="3"/>
  <c r="U11" i="3"/>
  <c r="U119" i="3"/>
  <c r="S119" i="3"/>
  <c r="R119" i="3"/>
  <c r="S139" i="3"/>
  <c r="S11" i="3"/>
  <c r="U121" i="3"/>
  <c r="S121" i="3"/>
  <c r="S123" i="3"/>
  <c r="N137" i="3"/>
  <c r="M137" i="3"/>
  <c r="N121" i="3"/>
  <c r="M121" i="3"/>
  <c r="N105" i="3"/>
  <c r="M105" i="3"/>
  <c r="N89" i="3"/>
  <c r="M89" i="3"/>
  <c r="N73" i="3"/>
  <c r="M73" i="3"/>
  <c r="N57" i="3"/>
  <c r="M57" i="3"/>
  <c r="N41" i="3"/>
  <c r="M41" i="3"/>
  <c r="N25" i="3"/>
  <c r="M25" i="3"/>
  <c r="N9" i="3"/>
  <c r="M9" i="3"/>
  <c r="U39" i="3"/>
  <c r="S39" i="3"/>
  <c r="R39" i="3"/>
  <c r="R89" i="3"/>
  <c r="U117" i="3"/>
  <c r="S117" i="3"/>
  <c r="R117" i="3"/>
  <c r="U101" i="3"/>
  <c r="S101" i="3"/>
  <c r="R101" i="3"/>
  <c r="U53" i="3"/>
  <c r="S53" i="3"/>
  <c r="R53" i="3"/>
  <c r="U37" i="3"/>
  <c r="S37" i="3"/>
  <c r="R37" i="3"/>
  <c r="U115" i="3"/>
  <c r="S115" i="3"/>
  <c r="R115" i="3"/>
  <c r="U67" i="3"/>
  <c r="S67" i="3"/>
  <c r="R67" i="3"/>
  <c r="S51" i="3"/>
  <c r="S75" i="3"/>
  <c r="M139" i="3"/>
  <c r="M123" i="3"/>
  <c r="M107" i="3"/>
  <c r="M91" i="3"/>
  <c r="M75" i="3"/>
  <c r="M59" i="3"/>
  <c r="M43" i="3"/>
  <c r="M27" i="3"/>
  <c r="M11" i="3"/>
  <c r="N143" i="3"/>
  <c r="N127" i="3"/>
  <c r="N111" i="3"/>
  <c r="N95" i="3"/>
  <c r="N79" i="3"/>
  <c r="N63" i="3"/>
  <c r="N47" i="3"/>
  <c r="N31" i="3"/>
  <c r="N15" i="3"/>
  <c r="M149" i="3"/>
  <c r="M133" i="3"/>
  <c r="M117" i="3"/>
  <c r="M101" i="3"/>
  <c r="M85" i="3"/>
  <c r="M69" i="3"/>
  <c r="M53" i="3"/>
  <c r="M37" i="3"/>
  <c r="M21" i="3"/>
  <c r="M5" i="3"/>
  <c r="R125" i="3"/>
  <c r="R61" i="3"/>
  <c r="R45" i="3"/>
  <c r="R29" i="3"/>
  <c r="R13" i="3"/>
  <c r="N3" i="4"/>
  <c r="N38" i="4"/>
  <c r="N19" i="4"/>
  <c r="O69" i="4"/>
  <c r="O57" i="4"/>
  <c r="N61" i="4"/>
  <c r="O15" i="4"/>
  <c r="N42" i="4"/>
  <c r="N24" i="4"/>
  <c r="T59" i="4"/>
  <c r="S59" i="4"/>
  <c r="S5" i="4"/>
  <c r="S26" i="4"/>
  <c r="T26" i="4"/>
  <c r="S24" i="4"/>
  <c r="T55" i="4"/>
  <c r="S55" i="4"/>
  <c r="T67" i="4"/>
  <c r="S67" i="4"/>
  <c r="S50" i="4"/>
  <c r="T50" i="4"/>
  <c r="S34" i="4"/>
  <c r="T34" i="4"/>
  <c r="T7" i="4"/>
  <c r="T65" i="4"/>
  <c r="S65" i="4"/>
  <c r="S42" i="4"/>
  <c r="T42" i="4"/>
  <c r="S38" i="4"/>
  <c r="T38" i="4"/>
  <c r="S46" i="4"/>
  <c r="N59" i="4"/>
  <c r="N40" i="4"/>
  <c r="N22" i="4"/>
  <c r="N5" i="4"/>
  <c r="O55" i="4"/>
  <c r="O36" i="4"/>
  <c r="O17" i="4"/>
  <c r="O67" i="4"/>
  <c r="O48" i="4"/>
  <c r="O32" i="4"/>
  <c r="O13" i="4"/>
  <c r="T63" i="4"/>
  <c r="N50" i="4"/>
  <c r="N34" i="4"/>
  <c r="O65" i="4"/>
  <c r="O46" i="4"/>
  <c r="O30" i="4"/>
  <c r="O11" i="4"/>
  <c r="O63" i="4"/>
  <c r="O44" i="4"/>
  <c r="O26" i="4"/>
  <c r="O9" i="4"/>
  <c r="N53" i="4"/>
  <c r="N28" i="4"/>
  <c r="Q61" i="9"/>
  <c r="P61" i="9"/>
  <c r="Q57" i="9"/>
  <c r="Q51" i="9"/>
  <c r="P51" i="9"/>
  <c r="Q49" i="9"/>
  <c r="P49" i="9"/>
  <c r="Q45" i="9"/>
  <c r="P45" i="9"/>
  <c r="T69" i="4" l="1"/>
  <c r="S5" i="3"/>
  <c r="R69" i="3"/>
  <c r="U5" i="3"/>
  <c r="S69" i="3"/>
  <c r="R149" i="3"/>
  <c r="S63" i="3"/>
  <c r="U113" i="3"/>
  <c r="U63" i="3"/>
  <c r="V63" i="3" s="1"/>
  <c r="S57" i="4"/>
  <c r="U89" i="3"/>
  <c r="R107" i="3"/>
  <c r="S133" i="3"/>
  <c r="U137" i="3"/>
  <c r="U133" i="3"/>
  <c r="T44" i="4"/>
  <c r="S22" i="4"/>
  <c r="W45" i="3"/>
  <c r="S71" i="3"/>
  <c r="U59" i="3"/>
  <c r="R93" i="3"/>
  <c r="S93" i="3"/>
  <c r="U97" i="3"/>
  <c r="S53" i="4"/>
  <c r="U51" i="3"/>
  <c r="W51" i="3" s="1"/>
  <c r="S40" i="4"/>
  <c r="U103" i="3"/>
  <c r="W103" i="3" s="1"/>
  <c r="S30" i="4"/>
  <c r="R97" i="3"/>
  <c r="R135" i="3"/>
  <c r="S61" i="4"/>
  <c r="R65" i="3"/>
  <c r="J110" i="14"/>
  <c r="J108" i="19"/>
  <c r="J110" i="19" s="1"/>
  <c r="J108" i="18"/>
  <c r="J111" i="18" s="1"/>
  <c r="J108" i="17"/>
  <c r="J112" i="17" s="1"/>
  <c r="J108" i="16"/>
  <c r="J112" i="16" s="1"/>
  <c r="J108" i="15"/>
  <c r="J112" i="15" s="1"/>
  <c r="J118" i="14"/>
  <c r="J120" i="14" s="1"/>
  <c r="J122" i="14" s="1"/>
  <c r="J112" i="14"/>
  <c r="J113" i="14" s="1"/>
  <c r="J132" i="14" s="1"/>
  <c r="J133" i="14" s="1"/>
  <c r="J108" i="13"/>
  <c r="J110" i="13" s="1"/>
  <c r="S149" i="3"/>
  <c r="R105" i="3"/>
  <c r="S105" i="3"/>
  <c r="U129" i="3"/>
  <c r="V129" i="3" s="1"/>
  <c r="R129" i="3"/>
  <c r="R145" i="3"/>
  <c r="S145" i="3"/>
  <c r="R143" i="3"/>
  <c r="R141" i="3"/>
  <c r="U141" i="3"/>
  <c r="W141" i="3" s="1"/>
  <c r="S137" i="3"/>
  <c r="R113" i="3"/>
  <c r="S36" i="4"/>
  <c r="S28" i="4"/>
  <c r="S19" i="4"/>
  <c r="T70" i="4"/>
  <c r="T11" i="4"/>
  <c r="T48" i="4"/>
  <c r="S17" i="4"/>
  <c r="S15" i="4"/>
  <c r="T32" i="4"/>
  <c r="T51" i="4" s="1"/>
  <c r="T9" i="4"/>
  <c r="R111" i="3"/>
  <c r="S111" i="3"/>
  <c r="R103" i="3"/>
  <c r="R99" i="3"/>
  <c r="S99" i="3"/>
  <c r="R91" i="3"/>
  <c r="S91" i="3"/>
  <c r="R87" i="3"/>
  <c r="S87" i="3"/>
  <c r="R85" i="3"/>
  <c r="S85" i="3"/>
  <c r="R81" i="3"/>
  <c r="S81" i="3"/>
  <c r="U75" i="3"/>
  <c r="W75" i="3" s="1"/>
  <c r="U73" i="3"/>
  <c r="W73" i="3" s="1"/>
  <c r="R73" i="3"/>
  <c r="U41" i="3"/>
  <c r="V41" i="3" s="1"/>
  <c r="S41" i="3"/>
  <c r="S25" i="3"/>
  <c r="U25" i="3"/>
  <c r="R23" i="3"/>
  <c r="S23" i="3"/>
  <c r="S131" i="3"/>
  <c r="R131" i="3"/>
  <c r="R127" i="3"/>
  <c r="S127" i="3"/>
  <c r="U109" i="3"/>
  <c r="V109" i="3" s="1"/>
  <c r="R109" i="3"/>
  <c r="R83" i="3"/>
  <c r="S83" i="3"/>
  <c r="R77" i="3"/>
  <c r="S77" i="3"/>
  <c r="R55" i="3"/>
  <c r="S55" i="3"/>
  <c r="S49" i="3"/>
  <c r="R49" i="3"/>
  <c r="R33" i="3"/>
  <c r="R31" i="3"/>
  <c r="S31" i="3"/>
  <c r="R19" i="3"/>
  <c r="S19" i="3"/>
  <c r="S13" i="4"/>
  <c r="S9" i="3"/>
  <c r="U9" i="3"/>
  <c r="W9" i="3" s="1"/>
  <c r="S7" i="3"/>
  <c r="U7" i="3"/>
  <c r="V7" i="3" s="1"/>
  <c r="S65" i="3"/>
  <c r="R57" i="3"/>
  <c r="S57" i="3"/>
  <c r="U35" i="3"/>
  <c r="W35" i="3" s="1"/>
  <c r="R35" i="3"/>
  <c r="U33" i="3"/>
  <c r="V33" i="3" s="1"/>
  <c r="S21" i="3"/>
  <c r="U21" i="3"/>
  <c r="V21" i="3" s="1"/>
  <c r="R17" i="3"/>
  <c r="S17" i="3"/>
  <c r="V93" i="3"/>
  <c r="W77" i="3"/>
  <c r="W13" i="3"/>
  <c r="V61" i="3"/>
  <c r="W125" i="3"/>
  <c r="V141" i="3"/>
  <c r="V29" i="3"/>
  <c r="W57" i="3"/>
  <c r="V57" i="3"/>
  <c r="W11" i="3"/>
  <c r="V11" i="3"/>
  <c r="V19" i="3"/>
  <c r="W19" i="3"/>
  <c r="V147" i="3"/>
  <c r="W147" i="3"/>
  <c r="W53" i="3"/>
  <c r="V53" i="3"/>
  <c r="W105" i="3"/>
  <c r="V105" i="3"/>
  <c r="W59" i="3"/>
  <c r="V59" i="3"/>
  <c r="W123" i="3"/>
  <c r="V123" i="3"/>
  <c r="W79" i="3"/>
  <c r="V79" i="3"/>
  <c r="W47" i="3"/>
  <c r="V47" i="3"/>
  <c r="V67" i="3"/>
  <c r="W67" i="3"/>
  <c r="W101" i="3"/>
  <c r="V101" i="3"/>
  <c r="W119" i="3"/>
  <c r="V119" i="3"/>
  <c r="W135" i="3"/>
  <c r="V135" i="3"/>
  <c r="W127" i="3"/>
  <c r="V127" i="3"/>
  <c r="V65" i="3"/>
  <c r="W65" i="3"/>
  <c r="W139" i="3"/>
  <c r="V139" i="3"/>
  <c r="W39" i="3"/>
  <c r="V39" i="3"/>
  <c r="V49" i="3"/>
  <c r="W49" i="3"/>
  <c r="W137" i="3"/>
  <c r="V137" i="3"/>
  <c r="V97" i="3"/>
  <c r="W97" i="3"/>
  <c r="W27" i="3"/>
  <c r="V27" i="3"/>
  <c r="W91" i="3"/>
  <c r="V91" i="3"/>
  <c r="W15" i="3"/>
  <c r="V15" i="3"/>
  <c r="W143" i="3"/>
  <c r="V143" i="3"/>
  <c r="V115" i="3"/>
  <c r="W115" i="3"/>
  <c r="V83" i="3"/>
  <c r="W83" i="3"/>
  <c r="W117" i="3"/>
  <c r="V117" i="3"/>
  <c r="W87" i="3"/>
  <c r="V87" i="3"/>
  <c r="V131" i="3"/>
  <c r="W131" i="3"/>
  <c r="W37" i="3"/>
  <c r="V37" i="3"/>
  <c r="W23" i="3"/>
  <c r="V23" i="3"/>
  <c r="W149" i="3"/>
  <c r="V149" i="3"/>
  <c r="W121" i="3"/>
  <c r="V121" i="3"/>
  <c r="W69" i="3"/>
  <c r="V69" i="3"/>
  <c r="W95" i="3"/>
  <c r="V95" i="3"/>
  <c r="V51" i="3"/>
  <c r="W85" i="3"/>
  <c r="V85" i="3"/>
  <c r="W25" i="3"/>
  <c r="V25" i="3"/>
  <c r="W89" i="3"/>
  <c r="V89" i="3"/>
  <c r="W55" i="3"/>
  <c r="V55" i="3"/>
  <c r="W43" i="3"/>
  <c r="V43" i="3"/>
  <c r="W107" i="3"/>
  <c r="V107" i="3"/>
  <c r="V81" i="3"/>
  <c r="W81" i="3"/>
  <c r="W71" i="3"/>
  <c r="V71" i="3"/>
  <c r="V111" i="3"/>
  <c r="W111" i="3"/>
  <c r="V99" i="3"/>
  <c r="W99" i="3"/>
  <c r="W5" i="3"/>
  <c r="V5" i="3"/>
  <c r="W133" i="3"/>
  <c r="V133" i="3"/>
  <c r="V17" i="3"/>
  <c r="W17" i="3"/>
  <c r="V103" i="3"/>
  <c r="V145" i="3"/>
  <c r="W145" i="3"/>
  <c r="W31" i="3"/>
  <c r="V31" i="3"/>
  <c r="V113" i="3"/>
  <c r="W113" i="3"/>
  <c r="Q41" i="9"/>
  <c r="P41" i="9"/>
  <c r="Q33" i="9"/>
  <c r="P33" i="9"/>
  <c r="Q17" i="9"/>
  <c r="P17" i="9"/>
  <c r="Q9" i="9"/>
  <c r="P9" i="9"/>
  <c r="Q51" i="2"/>
  <c r="P51" i="2"/>
  <c r="Q33" i="2"/>
  <c r="P33" i="2"/>
  <c r="Q31" i="2"/>
  <c r="P31" i="2"/>
  <c r="Q21" i="2"/>
  <c r="P21" i="2"/>
  <c r="Q17" i="2"/>
  <c r="P17" i="2"/>
  <c r="Q15" i="2"/>
  <c r="P15" i="2"/>
  <c r="Q11" i="2"/>
  <c r="P11" i="2"/>
  <c r="Q9" i="2"/>
  <c r="P9" i="2"/>
  <c r="W63" i="3" l="1"/>
  <c r="S51" i="4"/>
  <c r="J110" i="15"/>
  <c r="S70" i="4"/>
  <c r="J110" i="17"/>
  <c r="V75" i="3"/>
  <c r="J110" i="18"/>
  <c r="W109" i="3"/>
  <c r="V73" i="3"/>
  <c r="J111" i="15"/>
  <c r="V9" i="3"/>
  <c r="W41" i="3"/>
  <c r="Q219" i="9"/>
  <c r="P219" i="9"/>
  <c r="J112" i="19"/>
  <c r="J111" i="19"/>
  <c r="J113" i="19" s="1"/>
  <c r="J132" i="19" s="1"/>
  <c r="J133" i="19" s="1"/>
  <c r="J118" i="19"/>
  <c r="J120" i="19" s="1"/>
  <c r="J122" i="19" s="1"/>
  <c r="J118" i="18"/>
  <c r="J120" i="18" s="1"/>
  <c r="J122" i="18" s="1"/>
  <c r="J112" i="18"/>
  <c r="J113" i="18" s="1"/>
  <c r="J132" i="18" s="1"/>
  <c r="J133" i="18" s="1"/>
  <c r="J111" i="17"/>
  <c r="J113" i="17" s="1"/>
  <c r="J132" i="17" s="1"/>
  <c r="J133" i="17" s="1"/>
  <c r="J118" i="17"/>
  <c r="J120" i="17" s="1"/>
  <c r="J122" i="17" s="1"/>
  <c r="J110" i="16"/>
  <c r="J111" i="16"/>
  <c r="J118" i="16"/>
  <c r="J120" i="16" s="1"/>
  <c r="J122" i="16" s="1"/>
  <c r="J118" i="15"/>
  <c r="J120" i="15" s="1"/>
  <c r="J122" i="15" s="1"/>
  <c r="J113" i="15"/>
  <c r="J132" i="15" s="1"/>
  <c r="J133" i="15" s="1"/>
  <c r="J112" i="13"/>
  <c r="J111" i="13"/>
  <c r="J118" i="13"/>
  <c r="J120" i="13" s="1"/>
  <c r="J122" i="13" s="1"/>
  <c r="W129" i="3"/>
  <c r="W33" i="3"/>
  <c r="V35" i="3"/>
  <c r="W7" i="3"/>
  <c r="W21" i="3"/>
  <c r="M143" i="9"/>
  <c r="J113" i="16" l="1"/>
  <c r="J132" i="16" s="1"/>
  <c r="J133" i="16" s="1"/>
  <c r="J113" i="13"/>
  <c r="J132" i="13" s="1"/>
  <c r="J133" i="13" s="1"/>
  <c r="Q3" i="9"/>
  <c r="P3" i="9"/>
  <c r="Q3" i="2"/>
  <c r="P3" i="2"/>
  <c r="Q81" i="10" l="1"/>
  <c r="Q5" i="10"/>
  <c r="Q7" i="10"/>
  <c r="Q9" i="10"/>
  <c r="Q11" i="10"/>
  <c r="Q13" i="10"/>
  <c r="Q15" i="10"/>
  <c r="Q17" i="10"/>
  <c r="Q19" i="10"/>
  <c r="Q21" i="10"/>
  <c r="Q23" i="10"/>
  <c r="Q27" i="10"/>
  <c r="Q29" i="10"/>
  <c r="Q31" i="10"/>
  <c r="Q33" i="10"/>
  <c r="Q35" i="10"/>
  <c r="Q37" i="10"/>
  <c r="Q41" i="10"/>
  <c r="Q45" i="10"/>
  <c r="Q47" i="10"/>
  <c r="Q51" i="10"/>
  <c r="Q53" i="10"/>
  <c r="Q55" i="10"/>
  <c r="Q57" i="10"/>
  <c r="Q59" i="10"/>
  <c r="Q61" i="10"/>
  <c r="Q63" i="10"/>
  <c r="Q65" i="10"/>
  <c r="Q67" i="10"/>
  <c r="Q69" i="10"/>
  <c r="Q71" i="10"/>
  <c r="Q73" i="10"/>
  <c r="Q75" i="10"/>
  <c r="Q77" i="10"/>
  <c r="P5" i="10"/>
  <c r="P7" i="10"/>
  <c r="R7" i="10" s="1"/>
  <c r="P9" i="10"/>
  <c r="R9" i="10" s="1"/>
  <c r="P11" i="10"/>
  <c r="P13" i="10"/>
  <c r="P15" i="10"/>
  <c r="P17" i="10"/>
  <c r="P19" i="10"/>
  <c r="P21" i="10"/>
  <c r="P23" i="10"/>
  <c r="R23" i="10" s="1"/>
  <c r="R25" i="10"/>
  <c r="P27" i="10"/>
  <c r="P29" i="10"/>
  <c r="R29" i="10" s="1"/>
  <c r="P31" i="10"/>
  <c r="P33" i="10"/>
  <c r="P35" i="10"/>
  <c r="P37" i="10"/>
  <c r="R39" i="10"/>
  <c r="P41" i="10"/>
  <c r="P45" i="10"/>
  <c r="R45" i="10" s="1"/>
  <c r="P47" i="10"/>
  <c r="R47" i="10" s="1"/>
  <c r="P51" i="10"/>
  <c r="P53" i="10"/>
  <c r="P55" i="10"/>
  <c r="P57" i="10"/>
  <c r="P59" i="10"/>
  <c r="P61" i="10"/>
  <c r="P63" i="10"/>
  <c r="R63" i="10" s="1"/>
  <c r="P65" i="10"/>
  <c r="P67" i="10"/>
  <c r="P69" i="10"/>
  <c r="P71" i="10"/>
  <c r="P73" i="10"/>
  <c r="P75" i="10"/>
  <c r="P77" i="10"/>
  <c r="P81" i="10"/>
  <c r="R81" i="10" s="1"/>
  <c r="M5" i="10"/>
  <c r="O5" i="10" s="1"/>
  <c r="M7" i="10"/>
  <c r="O7" i="10" s="1"/>
  <c r="M9" i="10"/>
  <c r="N9" i="10" s="1"/>
  <c r="M11" i="10"/>
  <c r="N11" i="10" s="1"/>
  <c r="M13" i="10"/>
  <c r="N13" i="10" s="1"/>
  <c r="M15" i="10"/>
  <c r="N15" i="10" s="1"/>
  <c r="M17" i="10"/>
  <c r="N17" i="10" s="1"/>
  <c r="M19" i="10"/>
  <c r="N19" i="10" s="1"/>
  <c r="M21" i="10"/>
  <c r="O21" i="10" s="1"/>
  <c r="M23" i="10"/>
  <c r="O23" i="10" s="1"/>
  <c r="M25" i="10"/>
  <c r="N25" i="10" s="1"/>
  <c r="M27" i="10"/>
  <c r="N27" i="10" s="1"/>
  <c r="M29" i="10"/>
  <c r="N29" i="10" s="1"/>
  <c r="M31" i="10"/>
  <c r="N31" i="10" s="1"/>
  <c r="M33" i="10"/>
  <c r="N33" i="10" s="1"/>
  <c r="M35" i="10"/>
  <c r="N35" i="10" s="1"/>
  <c r="M37" i="10"/>
  <c r="O37" i="10" s="1"/>
  <c r="M39" i="10"/>
  <c r="O39" i="10" s="1"/>
  <c r="M41" i="10"/>
  <c r="N41" i="10" s="1"/>
  <c r="M43" i="10"/>
  <c r="N43" i="10" s="1"/>
  <c r="M45" i="10"/>
  <c r="N45" i="10" s="1"/>
  <c r="M47" i="10"/>
  <c r="N47" i="10" s="1"/>
  <c r="M49" i="10"/>
  <c r="N49" i="10" s="1"/>
  <c r="M51" i="10"/>
  <c r="N51" i="10" s="1"/>
  <c r="M53" i="10"/>
  <c r="O53" i="10" s="1"/>
  <c r="M55" i="10"/>
  <c r="O55" i="10" s="1"/>
  <c r="M57" i="10"/>
  <c r="O57" i="10" s="1"/>
  <c r="M59" i="10"/>
  <c r="N59" i="10" s="1"/>
  <c r="M61" i="10"/>
  <c r="N61" i="10" s="1"/>
  <c r="M63" i="10"/>
  <c r="O63" i="10" s="1"/>
  <c r="M65" i="10"/>
  <c r="N65" i="10" s="1"/>
  <c r="M67" i="10"/>
  <c r="N67" i="10" s="1"/>
  <c r="M69" i="10"/>
  <c r="N69" i="10" s="1"/>
  <c r="M71" i="10"/>
  <c r="O71" i="10" s="1"/>
  <c r="M73" i="10"/>
  <c r="O73" i="10" s="1"/>
  <c r="M75" i="10"/>
  <c r="N75" i="10" s="1"/>
  <c r="M77" i="10"/>
  <c r="N77" i="10" s="1"/>
  <c r="M79" i="10"/>
  <c r="O79" i="10" s="1"/>
  <c r="M81" i="10"/>
  <c r="N81" i="10" s="1"/>
  <c r="M3" i="10"/>
  <c r="O3" i="10" s="1"/>
  <c r="Q5" i="9"/>
  <c r="Q7" i="9"/>
  <c r="Q11" i="9"/>
  <c r="Q13" i="9"/>
  <c r="Q15" i="9"/>
  <c r="Q19" i="9"/>
  <c r="Q21" i="9"/>
  <c r="Q23" i="9"/>
  <c r="Q25" i="9"/>
  <c r="Q27" i="9"/>
  <c r="Q29" i="9"/>
  <c r="Q31" i="9"/>
  <c r="Q35" i="9"/>
  <c r="Q37" i="9"/>
  <c r="Q39" i="9"/>
  <c r="Q43" i="9"/>
  <c r="Q47" i="9"/>
  <c r="Q53" i="9"/>
  <c r="Q55" i="9"/>
  <c r="Q59" i="9"/>
  <c r="Q65" i="9"/>
  <c r="Q67" i="9"/>
  <c r="Q69" i="9"/>
  <c r="Q73" i="9"/>
  <c r="Q75" i="9"/>
  <c r="Q77" i="9"/>
  <c r="Q79" i="9"/>
  <c r="Q83" i="9"/>
  <c r="Q85" i="9"/>
  <c r="Q87" i="9"/>
  <c r="Q89" i="9"/>
  <c r="Q93" i="9"/>
  <c r="Q95" i="9"/>
  <c r="Q99" i="9"/>
  <c r="Q101" i="9"/>
  <c r="Q107" i="9"/>
  <c r="Q109" i="9"/>
  <c r="Q111" i="9"/>
  <c r="Q115" i="9"/>
  <c r="Q121" i="9"/>
  <c r="Q123" i="9"/>
  <c r="Q125" i="9"/>
  <c r="Q127" i="9"/>
  <c r="Q129" i="9"/>
  <c r="Q131" i="9"/>
  <c r="Q135" i="9"/>
  <c r="Q137" i="9"/>
  <c r="Q139" i="9"/>
  <c r="Q143" i="9"/>
  <c r="Q147" i="9"/>
  <c r="Q149" i="9"/>
  <c r="Q151" i="9"/>
  <c r="Q155" i="9"/>
  <c r="Q157" i="9"/>
  <c r="Q161" i="9"/>
  <c r="Q163" i="9"/>
  <c r="Q165" i="9"/>
  <c r="Q167" i="9"/>
  <c r="Q173" i="9"/>
  <c r="Q175" i="9"/>
  <c r="Q177" i="9"/>
  <c r="Q179" i="9"/>
  <c r="Q183" i="9"/>
  <c r="Q189" i="9"/>
  <c r="Q191" i="9"/>
  <c r="Q193" i="9"/>
  <c r="Q195" i="9"/>
  <c r="Q197" i="9"/>
  <c r="Q199" i="9"/>
  <c r="Q203" i="9"/>
  <c r="Q207" i="9"/>
  <c r="Q211" i="9"/>
  <c r="Q213" i="9"/>
  <c r="Q215" i="9"/>
  <c r="Q217" i="9"/>
  <c r="Q221" i="9"/>
  <c r="Q223" i="9"/>
  <c r="P5" i="9"/>
  <c r="P7" i="9"/>
  <c r="P11" i="9"/>
  <c r="P13" i="9"/>
  <c r="P15" i="9"/>
  <c r="P19" i="9"/>
  <c r="P21" i="9"/>
  <c r="P23" i="9"/>
  <c r="P25" i="9"/>
  <c r="P27" i="9"/>
  <c r="P29" i="9"/>
  <c r="P31" i="9"/>
  <c r="P35" i="9"/>
  <c r="P37" i="9"/>
  <c r="P39" i="9"/>
  <c r="P43" i="9"/>
  <c r="P47" i="9"/>
  <c r="P53" i="9"/>
  <c r="P55" i="9"/>
  <c r="P57" i="9"/>
  <c r="P59" i="9"/>
  <c r="P65" i="9"/>
  <c r="P67" i="9"/>
  <c r="P69" i="9"/>
  <c r="P73" i="9"/>
  <c r="P75" i="9"/>
  <c r="P77" i="9"/>
  <c r="P79" i="9"/>
  <c r="R81" i="9"/>
  <c r="S81" i="9" s="1"/>
  <c r="P83" i="9"/>
  <c r="P85" i="9"/>
  <c r="P87" i="9"/>
  <c r="P89" i="9"/>
  <c r="P93" i="9"/>
  <c r="P95" i="9"/>
  <c r="P99" i="9"/>
  <c r="P101" i="9"/>
  <c r="P107" i="9"/>
  <c r="P109" i="9"/>
  <c r="P111" i="9"/>
  <c r="P115" i="9"/>
  <c r="P121" i="9"/>
  <c r="P123" i="9"/>
  <c r="P125" i="9"/>
  <c r="P127" i="9"/>
  <c r="P129" i="9"/>
  <c r="P131" i="9"/>
  <c r="P135" i="9"/>
  <c r="P137" i="9"/>
  <c r="P139" i="9"/>
  <c r="P143" i="9"/>
  <c r="P147" i="9"/>
  <c r="P149" i="9"/>
  <c r="P151" i="9"/>
  <c r="P155" i="9"/>
  <c r="P157" i="9"/>
  <c r="P161" i="9"/>
  <c r="P163" i="9"/>
  <c r="P165" i="9"/>
  <c r="R165" i="9" s="1"/>
  <c r="T165" i="9" s="1"/>
  <c r="P167" i="9"/>
  <c r="R169" i="9"/>
  <c r="T169" i="9" s="1"/>
  <c r="R171" i="9"/>
  <c r="S171" i="9" s="1"/>
  <c r="P173" i="9"/>
  <c r="P175" i="9"/>
  <c r="P177" i="9"/>
  <c r="P179" i="9"/>
  <c r="P183" i="9"/>
  <c r="R183" i="9" s="1"/>
  <c r="T183" i="9" s="1"/>
  <c r="R185" i="9"/>
  <c r="T185" i="9" s="1"/>
  <c r="P189" i="9"/>
  <c r="P191" i="9"/>
  <c r="P193" i="9"/>
  <c r="P195" i="9"/>
  <c r="P197" i="9"/>
  <c r="P199" i="9"/>
  <c r="P203" i="9"/>
  <c r="R203" i="9" s="1"/>
  <c r="S203" i="9" s="1"/>
  <c r="P207" i="9"/>
  <c r="P211" i="9"/>
  <c r="P213" i="9"/>
  <c r="P215" i="9"/>
  <c r="P217" i="9"/>
  <c r="P221" i="9"/>
  <c r="P223" i="9"/>
  <c r="M5" i="9"/>
  <c r="N5" i="9" s="1"/>
  <c r="M7" i="9"/>
  <c r="N7" i="9" s="1"/>
  <c r="M9" i="9"/>
  <c r="N9" i="9" s="1"/>
  <c r="M11" i="9"/>
  <c r="O11" i="9" s="1"/>
  <c r="M13" i="9"/>
  <c r="N13" i="9" s="1"/>
  <c r="M15" i="9"/>
  <c r="N15" i="9" s="1"/>
  <c r="M17" i="9"/>
  <c r="N17" i="9" s="1"/>
  <c r="M19" i="9"/>
  <c r="O19" i="9" s="1"/>
  <c r="M21" i="9"/>
  <c r="O21" i="9" s="1"/>
  <c r="M23" i="9"/>
  <c r="N23" i="9" s="1"/>
  <c r="M25" i="9"/>
  <c r="O25" i="9" s="1"/>
  <c r="M27" i="9"/>
  <c r="N27" i="9" s="1"/>
  <c r="M29" i="9"/>
  <c r="N29" i="9" s="1"/>
  <c r="M31" i="9"/>
  <c r="N31" i="9" s="1"/>
  <c r="M33" i="9"/>
  <c r="N33" i="9" s="1"/>
  <c r="M35" i="9"/>
  <c r="O35" i="9" s="1"/>
  <c r="M37" i="9"/>
  <c r="N37" i="9" s="1"/>
  <c r="M39" i="9"/>
  <c r="N39" i="9" s="1"/>
  <c r="M41" i="9"/>
  <c r="O41" i="9" s="1"/>
  <c r="M43" i="9"/>
  <c r="N43" i="9" s="1"/>
  <c r="M45" i="9"/>
  <c r="N45" i="9" s="1"/>
  <c r="M47" i="9"/>
  <c r="N47" i="9" s="1"/>
  <c r="M49" i="9"/>
  <c r="N49" i="9" s="1"/>
  <c r="M51" i="9"/>
  <c r="O51" i="9" s="1"/>
  <c r="M53" i="9"/>
  <c r="O53" i="9" s="1"/>
  <c r="M55" i="9"/>
  <c r="N55" i="9" s="1"/>
  <c r="M57" i="9"/>
  <c r="O57" i="9" s="1"/>
  <c r="M59" i="9"/>
  <c r="N59" i="9" s="1"/>
  <c r="M61" i="9"/>
  <c r="N61" i="9" s="1"/>
  <c r="M63" i="9"/>
  <c r="N63" i="9" s="1"/>
  <c r="M65" i="9"/>
  <c r="N65" i="9" s="1"/>
  <c r="M67" i="9"/>
  <c r="N67" i="9" s="1"/>
  <c r="M69" i="9"/>
  <c r="N69" i="9" s="1"/>
  <c r="M71" i="9"/>
  <c r="N71" i="9" s="1"/>
  <c r="M73" i="9"/>
  <c r="O73" i="9" s="1"/>
  <c r="M75" i="9"/>
  <c r="N75" i="9" s="1"/>
  <c r="M77" i="9"/>
  <c r="N77" i="9" s="1"/>
  <c r="M79" i="9"/>
  <c r="N79" i="9" s="1"/>
  <c r="M81" i="9"/>
  <c r="N81" i="9" s="1"/>
  <c r="M83" i="9"/>
  <c r="N83" i="9" s="1"/>
  <c r="M85" i="9"/>
  <c r="N85" i="9" s="1"/>
  <c r="M87" i="9"/>
  <c r="N87" i="9" s="1"/>
  <c r="M89" i="9"/>
  <c r="O89" i="9" s="1"/>
  <c r="M91" i="9"/>
  <c r="N91" i="9" s="1"/>
  <c r="M93" i="9"/>
  <c r="N93" i="9" s="1"/>
  <c r="M95" i="9"/>
  <c r="N95" i="9" s="1"/>
  <c r="M97" i="9"/>
  <c r="N97" i="9" s="1"/>
  <c r="M99" i="9"/>
  <c r="O99" i="9" s="1"/>
  <c r="M101" i="9"/>
  <c r="O101" i="9" s="1"/>
  <c r="M103" i="9"/>
  <c r="N103" i="9" s="1"/>
  <c r="M105" i="9"/>
  <c r="O105" i="9" s="1"/>
  <c r="M107" i="9"/>
  <c r="N107" i="9" s="1"/>
  <c r="M109" i="9"/>
  <c r="N109" i="9" s="1"/>
  <c r="M111" i="9"/>
  <c r="N111" i="9" s="1"/>
  <c r="M113" i="9"/>
  <c r="N113" i="9" s="1"/>
  <c r="M115" i="9"/>
  <c r="O115" i="9" s="1"/>
  <c r="M117" i="9"/>
  <c r="O117" i="9" s="1"/>
  <c r="M119" i="9"/>
  <c r="N119" i="9" s="1"/>
  <c r="M121" i="9"/>
  <c r="O121" i="9" s="1"/>
  <c r="M123" i="9"/>
  <c r="N123" i="9" s="1"/>
  <c r="M125" i="9"/>
  <c r="N125" i="9" s="1"/>
  <c r="M127" i="9"/>
  <c r="N127" i="9" s="1"/>
  <c r="M129" i="9"/>
  <c r="N129" i="9" s="1"/>
  <c r="M131" i="9"/>
  <c r="N131" i="9" s="1"/>
  <c r="M133" i="9"/>
  <c r="N133" i="9" s="1"/>
  <c r="M135" i="9"/>
  <c r="N135" i="9" s="1"/>
  <c r="M137" i="9"/>
  <c r="O137" i="9" s="1"/>
  <c r="M139" i="9"/>
  <c r="N139" i="9" s="1"/>
  <c r="M141" i="9"/>
  <c r="N141" i="9" s="1"/>
  <c r="N143" i="9"/>
  <c r="M145" i="9"/>
  <c r="N145" i="9" s="1"/>
  <c r="M147" i="9"/>
  <c r="N147" i="9" s="1"/>
  <c r="M149" i="9"/>
  <c r="N149" i="9" s="1"/>
  <c r="M151" i="9"/>
  <c r="N151" i="9" s="1"/>
  <c r="M153" i="9"/>
  <c r="O153" i="9" s="1"/>
  <c r="M155" i="9"/>
  <c r="N155" i="9" s="1"/>
  <c r="M157" i="9"/>
  <c r="N157" i="9" s="1"/>
  <c r="M159" i="9"/>
  <c r="N159" i="9" s="1"/>
  <c r="M161" i="9"/>
  <c r="N161" i="9" s="1"/>
  <c r="M163" i="9"/>
  <c r="O163" i="9" s="1"/>
  <c r="M165" i="9"/>
  <c r="O165" i="9" s="1"/>
  <c r="M167" i="9"/>
  <c r="N167" i="9" s="1"/>
  <c r="M169" i="9"/>
  <c r="O169" i="9" s="1"/>
  <c r="M171" i="9"/>
  <c r="N171" i="9" s="1"/>
  <c r="M173" i="9"/>
  <c r="N173" i="9" s="1"/>
  <c r="M175" i="9"/>
  <c r="N175" i="9" s="1"/>
  <c r="M177" i="9"/>
  <c r="N177" i="9" s="1"/>
  <c r="M179" i="9"/>
  <c r="N179" i="9" s="1"/>
  <c r="M181" i="9"/>
  <c r="O181" i="9" s="1"/>
  <c r="M183" i="9"/>
  <c r="N183" i="9" s="1"/>
  <c r="M185" i="9"/>
  <c r="O185" i="9" s="1"/>
  <c r="M187" i="9"/>
  <c r="N187" i="9" s="1"/>
  <c r="M189" i="9"/>
  <c r="N189" i="9" s="1"/>
  <c r="M191" i="9"/>
  <c r="N191" i="9" s="1"/>
  <c r="M193" i="9"/>
  <c r="N193" i="9" s="1"/>
  <c r="M195" i="9"/>
  <c r="N195" i="9" s="1"/>
  <c r="M197" i="9"/>
  <c r="O197" i="9" s="1"/>
  <c r="M199" i="9"/>
  <c r="N199" i="9" s="1"/>
  <c r="M201" i="9"/>
  <c r="O201" i="9" s="1"/>
  <c r="M203" i="9"/>
  <c r="N203" i="9" s="1"/>
  <c r="M205" i="9"/>
  <c r="N205" i="9" s="1"/>
  <c r="M207" i="9"/>
  <c r="N207" i="9" s="1"/>
  <c r="M209" i="9"/>
  <c r="N209" i="9" s="1"/>
  <c r="M211" i="9"/>
  <c r="N211" i="9" s="1"/>
  <c r="M213" i="9"/>
  <c r="O213" i="9" s="1"/>
  <c r="M215" i="9"/>
  <c r="N215" i="9" s="1"/>
  <c r="M217" i="9"/>
  <c r="O217" i="9" s="1"/>
  <c r="M219" i="9"/>
  <c r="N219" i="9" s="1"/>
  <c r="M221" i="9"/>
  <c r="N221" i="9" s="1"/>
  <c r="M223" i="9"/>
  <c r="N223" i="9" s="1"/>
  <c r="M3" i="9"/>
  <c r="O3" i="9" s="1"/>
  <c r="M3" i="2"/>
  <c r="O3" i="2" s="1"/>
  <c r="Q5" i="2"/>
  <c r="Q7" i="2"/>
  <c r="Q13" i="2"/>
  <c r="Q19" i="2"/>
  <c r="Q23" i="2"/>
  <c r="Q25" i="2"/>
  <c r="Q27" i="2"/>
  <c r="Q29" i="2"/>
  <c r="Q35" i="2"/>
  <c r="Q37" i="2"/>
  <c r="Q39" i="2"/>
  <c r="Q41" i="2"/>
  <c r="Q43" i="2"/>
  <c r="Q45" i="2"/>
  <c r="Q47" i="2"/>
  <c r="Q49" i="2"/>
  <c r="Q53" i="2"/>
  <c r="Q55" i="2"/>
  <c r="Q57" i="2"/>
  <c r="P5" i="2"/>
  <c r="P7" i="2"/>
  <c r="P13" i="2"/>
  <c r="P19" i="2"/>
  <c r="P23" i="2"/>
  <c r="P25" i="2"/>
  <c r="P27" i="2"/>
  <c r="P29" i="2"/>
  <c r="R33" i="2"/>
  <c r="P35" i="2"/>
  <c r="P37" i="2"/>
  <c r="P39" i="2"/>
  <c r="P41" i="2"/>
  <c r="P43" i="2"/>
  <c r="P45" i="2"/>
  <c r="P47" i="2"/>
  <c r="P49" i="2"/>
  <c r="P53" i="2"/>
  <c r="P55" i="2"/>
  <c r="M5" i="2"/>
  <c r="O5" i="2" s="1"/>
  <c r="M7" i="2"/>
  <c r="N7" i="2" s="1"/>
  <c r="M9" i="2"/>
  <c r="N9" i="2" s="1"/>
  <c r="M11" i="2"/>
  <c r="N11" i="2" s="1"/>
  <c r="M13" i="2"/>
  <c r="O13" i="2" s="1"/>
  <c r="M15" i="2"/>
  <c r="O15" i="2" s="1"/>
  <c r="M17" i="2"/>
  <c r="O17" i="2" s="1"/>
  <c r="M19" i="2"/>
  <c r="N19" i="2" s="1"/>
  <c r="M21" i="2"/>
  <c r="O21" i="2" s="1"/>
  <c r="M23" i="2"/>
  <c r="O23" i="2" s="1"/>
  <c r="M25" i="2"/>
  <c r="N25" i="2" s="1"/>
  <c r="M27" i="2"/>
  <c r="N27" i="2" s="1"/>
  <c r="M29" i="2"/>
  <c r="N29" i="2" s="1"/>
  <c r="M31" i="2"/>
  <c r="O31" i="2" s="1"/>
  <c r="M33" i="2"/>
  <c r="O33" i="2" s="1"/>
  <c r="M35" i="2"/>
  <c r="O35" i="2" s="1"/>
  <c r="M37" i="2"/>
  <c r="N37" i="2" s="1"/>
  <c r="M39" i="2"/>
  <c r="N39" i="2" s="1"/>
  <c r="M41" i="2"/>
  <c r="N41" i="2" s="1"/>
  <c r="M43" i="2"/>
  <c r="N43" i="2" s="1"/>
  <c r="M45" i="2"/>
  <c r="N45" i="2" s="1"/>
  <c r="M47" i="2"/>
  <c r="O47" i="2" s="1"/>
  <c r="M49" i="2"/>
  <c r="O49" i="2" s="1"/>
  <c r="M51" i="2"/>
  <c r="O51" i="2" s="1"/>
  <c r="M53" i="2"/>
  <c r="O53" i="2" s="1"/>
  <c r="M55" i="2"/>
  <c r="N55" i="2" s="1"/>
  <c r="M59" i="2"/>
  <c r="N59" i="2" s="1"/>
  <c r="B3" i="1"/>
  <c r="B11" i="1" l="1"/>
  <c r="M57" i="2"/>
  <c r="N57" i="2" s="1"/>
  <c r="R199" i="9"/>
  <c r="T199" i="9" s="1"/>
  <c r="R43" i="2"/>
  <c r="R77" i="10"/>
  <c r="S77" i="10" s="1"/>
  <c r="P59" i="2"/>
  <c r="R59" i="2" s="1"/>
  <c r="S59" i="2" s="1"/>
  <c r="Q59" i="2"/>
  <c r="R75" i="10"/>
  <c r="R73" i="10"/>
  <c r="R147" i="9"/>
  <c r="S147" i="9" s="1"/>
  <c r="R71" i="10"/>
  <c r="T71" i="10" s="1"/>
  <c r="R65" i="10"/>
  <c r="R61" i="10"/>
  <c r="S61" i="10" s="1"/>
  <c r="R59" i="10"/>
  <c r="T59" i="10" s="1"/>
  <c r="R57" i="10"/>
  <c r="T57" i="10" s="1"/>
  <c r="R55" i="10"/>
  <c r="R41" i="10"/>
  <c r="S41" i="10" s="1"/>
  <c r="R35" i="10"/>
  <c r="R27" i="10"/>
  <c r="S27" i="10" s="1"/>
  <c r="R21" i="10"/>
  <c r="T21" i="10" s="1"/>
  <c r="R219" i="9"/>
  <c r="T219" i="9" s="1"/>
  <c r="R201" i="9"/>
  <c r="T201" i="9" s="1"/>
  <c r="R187" i="9"/>
  <c r="S187" i="9" s="1"/>
  <c r="R23" i="9"/>
  <c r="T23" i="9" s="1"/>
  <c r="R39" i="2"/>
  <c r="R67" i="10"/>
  <c r="S67" i="10" s="1"/>
  <c r="R51" i="10"/>
  <c r="S51" i="10" s="1"/>
  <c r="R31" i="10"/>
  <c r="S31" i="10" s="1"/>
  <c r="R223" i="9"/>
  <c r="S223" i="9" s="1"/>
  <c r="R217" i="9"/>
  <c r="T217" i="9" s="1"/>
  <c r="R215" i="9"/>
  <c r="T215" i="9" s="1"/>
  <c r="R213" i="9"/>
  <c r="S213" i="9" s="1"/>
  <c r="R211" i="9"/>
  <c r="S211" i="9" s="1"/>
  <c r="R209" i="9"/>
  <c r="S209" i="9" s="1"/>
  <c r="R205" i="9"/>
  <c r="T205" i="9" s="1"/>
  <c r="R79" i="10"/>
  <c r="S79" i="10" s="1"/>
  <c r="R207" i="9"/>
  <c r="S207" i="9" s="1"/>
  <c r="R193" i="9"/>
  <c r="S193" i="9" s="1"/>
  <c r="R191" i="9"/>
  <c r="S191" i="9" s="1"/>
  <c r="R189" i="9"/>
  <c r="S189" i="9" s="1"/>
  <c r="R181" i="9"/>
  <c r="T181" i="9" s="1"/>
  <c r="R179" i="9"/>
  <c r="S179" i="9" s="1"/>
  <c r="R195" i="9"/>
  <c r="S195" i="9" s="1"/>
  <c r="R177" i="9"/>
  <c r="S177" i="9" s="1"/>
  <c r="R175" i="9"/>
  <c r="S175" i="9" s="1"/>
  <c r="R173" i="9"/>
  <c r="S173" i="9" s="1"/>
  <c r="R167" i="9"/>
  <c r="T167" i="9" s="1"/>
  <c r="R149" i="9"/>
  <c r="T149" i="9" s="1"/>
  <c r="R99" i="9"/>
  <c r="S99" i="9" s="1"/>
  <c r="R83" i="9"/>
  <c r="S83" i="9" s="1"/>
  <c r="R33" i="9"/>
  <c r="S33" i="9" s="1"/>
  <c r="R67" i="9"/>
  <c r="S67" i="9" s="1"/>
  <c r="R51" i="9"/>
  <c r="S51" i="9" s="1"/>
  <c r="R57" i="9"/>
  <c r="T57" i="9" s="1"/>
  <c r="R25" i="9"/>
  <c r="T25" i="9" s="1"/>
  <c r="R95" i="9"/>
  <c r="S95" i="9" s="1"/>
  <c r="R61" i="9"/>
  <c r="S61" i="9" s="1"/>
  <c r="R29" i="9"/>
  <c r="S29" i="9" s="1"/>
  <c r="R77" i="9"/>
  <c r="S77" i="9" s="1"/>
  <c r="R13" i="9"/>
  <c r="S13" i="9" s="1"/>
  <c r="R129" i="9"/>
  <c r="S129" i="9" s="1"/>
  <c r="R113" i="9"/>
  <c r="S113" i="9" s="1"/>
  <c r="R79" i="9"/>
  <c r="S79" i="9" s="1"/>
  <c r="R63" i="9"/>
  <c r="S63" i="9" s="1"/>
  <c r="R47" i="9"/>
  <c r="S47" i="9" s="1"/>
  <c r="R27" i="9"/>
  <c r="S27" i="9" s="1"/>
  <c r="R11" i="9"/>
  <c r="S11" i="9" s="1"/>
  <c r="R161" i="9"/>
  <c r="S161" i="9" s="1"/>
  <c r="R159" i="9"/>
  <c r="S159" i="9" s="1"/>
  <c r="R155" i="9"/>
  <c r="S155" i="9" s="1"/>
  <c r="R53" i="10"/>
  <c r="T53" i="10" s="1"/>
  <c r="R153" i="9"/>
  <c r="T153" i="9" s="1"/>
  <c r="R143" i="9"/>
  <c r="R141" i="9"/>
  <c r="S141" i="9" s="1"/>
  <c r="R137" i="9"/>
  <c r="T137" i="9" s="1"/>
  <c r="R43" i="10"/>
  <c r="S43" i="10" s="1"/>
  <c r="R133" i="9"/>
  <c r="T133" i="9" s="1"/>
  <c r="R131" i="9"/>
  <c r="S131" i="9" s="1"/>
  <c r="R125" i="9"/>
  <c r="S125" i="9" s="1"/>
  <c r="R123" i="9"/>
  <c r="S123" i="9" s="1"/>
  <c r="R119" i="9"/>
  <c r="T119" i="9" s="1"/>
  <c r="R117" i="9"/>
  <c r="T117" i="9" s="1"/>
  <c r="R111" i="9"/>
  <c r="S111" i="9" s="1"/>
  <c r="R107" i="9"/>
  <c r="S107" i="9" s="1"/>
  <c r="R105" i="9"/>
  <c r="T105" i="9" s="1"/>
  <c r="R101" i="9"/>
  <c r="T101" i="9" s="1"/>
  <c r="R37" i="10"/>
  <c r="T37" i="10" s="1"/>
  <c r="R93" i="9"/>
  <c r="S93" i="9" s="1"/>
  <c r="R91" i="9"/>
  <c r="S91" i="9" s="1"/>
  <c r="R89" i="9"/>
  <c r="T89" i="9" s="1"/>
  <c r="R33" i="10"/>
  <c r="S33" i="10" s="1"/>
  <c r="R75" i="9"/>
  <c r="S75" i="9" s="1"/>
  <c r="R73" i="9"/>
  <c r="T73" i="9" s="1"/>
  <c r="R71" i="9"/>
  <c r="T71" i="9" s="1"/>
  <c r="R69" i="9"/>
  <c r="T69" i="9" s="1"/>
  <c r="R65" i="9"/>
  <c r="S65" i="9" s="1"/>
  <c r="R59" i="9"/>
  <c r="S59" i="9" s="1"/>
  <c r="R13" i="10"/>
  <c r="S13" i="10" s="1"/>
  <c r="R11" i="10"/>
  <c r="S11" i="10" s="1"/>
  <c r="R15" i="10"/>
  <c r="S15" i="10" s="1"/>
  <c r="R19" i="10"/>
  <c r="T19" i="10" s="1"/>
  <c r="R5" i="10"/>
  <c r="S5" i="10" s="1"/>
  <c r="R17" i="10"/>
  <c r="T17" i="10" s="1"/>
  <c r="R55" i="9"/>
  <c r="T55" i="9" s="1"/>
  <c r="R53" i="9"/>
  <c r="T53" i="9" s="1"/>
  <c r="R49" i="9"/>
  <c r="S49" i="9" s="1"/>
  <c r="R45" i="9"/>
  <c r="S45" i="9" s="1"/>
  <c r="R43" i="9"/>
  <c r="S43" i="9" s="1"/>
  <c r="R41" i="9"/>
  <c r="T41" i="9" s="1"/>
  <c r="R39" i="9"/>
  <c r="T39" i="9" s="1"/>
  <c r="R37" i="9"/>
  <c r="T37" i="9" s="1"/>
  <c r="R85" i="9"/>
  <c r="T85" i="9" s="1"/>
  <c r="R31" i="9"/>
  <c r="S31" i="9" s="1"/>
  <c r="R69" i="10"/>
  <c r="T69" i="10" s="1"/>
  <c r="N57" i="10"/>
  <c r="R21" i="9"/>
  <c r="T21" i="9" s="1"/>
  <c r="R17" i="9"/>
  <c r="S17" i="9" s="1"/>
  <c r="R15" i="9"/>
  <c r="S15" i="9" s="1"/>
  <c r="R9" i="9"/>
  <c r="T9" i="9" s="1"/>
  <c r="R7" i="9"/>
  <c r="T7" i="9" s="1"/>
  <c r="R5" i="9"/>
  <c r="T5" i="9" s="1"/>
  <c r="R121" i="9"/>
  <c r="T121" i="9" s="1"/>
  <c r="R145" i="9"/>
  <c r="S145" i="9" s="1"/>
  <c r="R163" i="9"/>
  <c r="S163" i="9" s="1"/>
  <c r="P57" i="2"/>
  <c r="R57" i="2" s="1"/>
  <c r="S57" i="2" s="1"/>
  <c r="R197" i="9"/>
  <c r="T197" i="9" s="1"/>
  <c r="R55" i="2"/>
  <c r="S55" i="2" s="1"/>
  <c r="O25" i="10"/>
  <c r="R157" i="9"/>
  <c r="S157" i="9" s="1"/>
  <c r="N53" i="10"/>
  <c r="O19" i="10"/>
  <c r="O75" i="10"/>
  <c r="O9" i="10"/>
  <c r="O69" i="10"/>
  <c r="N79" i="10"/>
  <c r="O59" i="10"/>
  <c r="N73" i="10"/>
  <c r="O41" i="10"/>
  <c r="N63" i="10"/>
  <c r="O35" i="10"/>
  <c r="R53" i="2"/>
  <c r="S53" i="2" s="1"/>
  <c r="R51" i="2"/>
  <c r="T51" i="2" s="1"/>
  <c r="R49" i="2"/>
  <c r="T49" i="2" s="1"/>
  <c r="R47" i="2"/>
  <c r="T47" i="2" s="1"/>
  <c r="R45" i="2"/>
  <c r="S45" i="2" s="1"/>
  <c r="R41" i="2"/>
  <c r="S41" i="2" s="1"/>
  <c r="T55" i="10"/>
  <c r="S55" i="10"/>
  <c r="T39" i="10"/>
  <c r="S39" i="10"/>
  <c r="T23" i="10"/>
  <c r="S23" i="10"/>
  <c r="T7" i="10"/>
  <c r="S7" i="10"/>
  <c r="S21" i="10"/>
  <c r="S65" i="10"/>
  <c r="T65" i="10"/>
  <c r="S19" i="10"/>
  <c r="S81" i="10"/>
  <c r="T81" i="10"/>
  <c r="S63" i="10"/>
  <c r="T63" i="10"/>
  <c r="S47" i="10"/>
  <c r="T47" i="10"/>
  <c r="S29" i="10"/>
  <c r="T29" i="10"/>
  <c r="S75" i="10"/>
  <c r="T75" i="10"/>
  <c r="S59" i="10"/>
  <c r="S35" i="10"/>
  <c r="T35" i="10"/>
  <c r="S45" i="10"/>
  <c r="T45" i="10"/>
  <c r="T73" i="10"/>
  <c r="S73" i="10"/>
  <c r="T41" i="10"/>
  <c r="S25" i="10"/>
  <c r="T25" i="10"/>
  <c r="S9" i="10"/>
  <c r="T9" i="10"/>
  <c r="N7" i="10"/>
  <c r="N71" i="10"/>
  <c r="N55" i="10"/>
  <c r="N37" i="10"/>
  <c r="N21" i="10"/>
  <c r="N5" i="10"/>
  <c r="O67" i="10"/>
  <c r="O51" i="10"/>
  <c r="O33" i="10"/>
  <c r="O17" i="10"/>
  <c r="N3" i="10"/>
  <c r="O81" i="10"/>
  <c r="O65" i="10"/>
  <c r="O47" i="10"/>
  <c r="O31" i="10"/>
  <c r="O15" i="10"/>
  <c r="N39" i="10"/>
  <c r="O45" i="10"/>
  <c r="O29" i="10"/>
  <c r="O13" i="10"/>
  <c r="N23" i="10"/>
  <c r="O77" i="10"/>
  <c r="O61" i="10"/>
  <c r="O43" i="10"/>
  <c r="O27" i="10"/>
  <c r="O11" i="10"/>
  <c r="R49" i="10"/>
  <c r="S49" i="10" s="1"/>
  <c r="R151" i="9"/>
  <c r="T151" i="9" s="1"/>
  <c r="R37" i="2"/>
  <c r="T37" i="2" s="1"/>
  <c r="R135" i="9"/>
  <c r="T135" i="9" s="1"/>
  <c r="R103" i="9"/>
  <c r="T103" i="9" s="1"/>
  <c r="R35" i="2"/>
  <c r="S35" i="2" s="1"/>
  <c r="O49" i="10"/>
  <c r="R29" i="2"/>
  <c r="S29" i="2" s="1"/>
  <c r="R13" i="2"/>
  <c r="S13" i="2" s="1"/>
  <c r="R23" i="2"/>
  <c r="R31" i="2"/>
  <c r="S31" i="2" s="1"/>
  <c r="R139" i="9"/>
  <c r="S139" i="9" s="1"/>
  <c r="R27" i="2"/>
  <c r="S27" i="2" s="1"/>
  <c r="R127" i="9"/>
  <c r="S127" i="9" s="1"/>
  <c r="R25" i="2"/>
  <c r="T25" i="2" s="1"/>
  <c r="R115" i="9"/>
  <c r="S115" i="9" s="1"/>
  <c r="R97" i="9"/>
  <c r="S97" i="9" s="1"/>
  <c r="R21" i="2"/>
  <c r="S21" i="2" s="1"/>
  <c r="R109" i="9"/>
  <c r="S109" i="9" s="1"/>
  <c r="O67" i="9"/>
  <c r="R19" i="2"/>
  <c r="S19" i="2" s="1"/>
  <c r="R17" i="2"/>
  <c r="T17" i="2" s="1"/>
  <c r="S185" i="9"/>
  <c r="O149" i="9"/>
  <c r="R15" i="2"/>
  <c r="T15" i="2" s="1"/>
  <c r="R87" i="9"/>
  <c r="T87" i="9" s="1"/>
  <c r="S169" i="9"/>
  <c r="T147" i="9"/>
  <c r="T99" i="9"/>
  <c r="T83" i="9"/>
  <c r="N101" i="9"/>
  <c r="R11" i="2"/>
  <c r="S11" i="2" s="1"/>
  <c r="R221" i="9"/>
  <c r="S221" i="9" s="1"/>
  <c r="S143" i="9"/>
  <c r="T143" i="9"/>
  <c r="N53" i="9"/>
  <c r="O147" i="9"/>
  <c r="O37" i="9"/>
  <c r="S199" i="9"/>
  <c r="S183" i="9"/>
  <c r="S23" i="9"/>
  <c r="T81" i="9"/>
  <c r="T33" i="9"/>
  <c r="N213" i="9"/>
  <c r="N51" i="9"/>
  <c r="O133" i="9"/>
  <c r="O7" i="9"/>
  <c r="R19" i="9"/>
  <c r="S165" i="9"/>
  <c r="S53" i="9"/>
  <c r="S5" i="9"/>
  <c r="T47" i="9"/>
  <c r="N197" i="9"/>
  <c r="O131" i="9"/>
  <c r="O5" i="9"/>
  <c r="T223" i="9"/>
  <c r="N181" i="9"/>
  <c r="O211" i="9"/>
  <c r="T203" i="9"/>
  <c r="T171" i="9"/>
  <c r="T91" i="9"/>
  <c r="N165" i="9"/>
  <c r="O85" i="9"/>
  <c r="N117" i="9"/>
  <c r="O195" i="9"/>
  <c r="O83" i="9"/>
  <c r="N115" i="9"/>
  <c r="O69" i="9"/>
  <c r="R9" i="2"/>
  <c r="T9" i="2" s="1"/>
  <c r="N51" i="2"/>
  <c r="O41" i="2"/>
  <c r="N163" i="9"/>
  <c r="N99" i="9"/>
  <c r="N21" i="9"/>
  <c r="N19" i="9"/>
  <c r="O179" i="9"/>
  <c r="O39" i="2"/>
  <c r="O37" i="2"/>
  <c r="O19" i="2"/>
  <c r="N35" i="2"/>
  <c r="O11" i="2"/>
  <c r="O9" i="2"/>
  <c r="N17" i="2"/>
  <c r="O7" i="2"/>
  <c r="N53" i="2"/>
  <c r="R7" i="2"/>
  <c r="S7" i="2" s="1"/>
  <c r="N35" i="9"/>
  <c r="R35" i="9"/>
  <c r="N217" i="9"/>
  <c r="N201" i="9"/>
  <c r="N185" i="9"/>
  <c r="N169" i="9"/>
  <c r="N153" i="9"/>
  <c r="N137" i="9"/>
  <c r="N121" i="9"/>
  <c r="N105" i="9"/>
  <c r="N89" i="9"/>
  <c r="N73" i="9"/>
  <c r="N57" i="9"/>
  <c r="N41" i="9"/>
  <c r="N25" i="9"/>
  <c r="N11" i="9"/>
  <c r="O215" i="9"/>
  <c r="O199" i="9"/>
  <c r="O183" i="9"/>
  <c r="O167" i="9"/>
  <c r="O151" i="9"/>
  <c r="O135" i="9"/>
  <c r="O119" i="9"/>
  <c r="O103" i="9"/>
  <c r="O87" i="9"/>
  <c r="O71" i="9"/>
  <c r="O55" i="9"/>
  <c r="O39" i="9"/>
  <c r="O23" i="9"/>
  <c r="O9" i="9"/>
  <c r="O209" i="9"/>
  <c r="O193" i="9"/>
  <c r="O177" i="9"/>
  <c r="O161" i="9"/>
  <c r="O145" i="9"/>
  <c r="O129" i="9"/>
  <c r="O113" i="9"/>
  <c r="O97" i="9"/>
  <c r="O81" i="9"/>
  <c r="O65" i="9"/>
  <c r="O49" i="9"/>
  <c r="O33" i="9"/>
  <c r="O223" i="9"/>
  <c r="O207" i="9"/>
  <c r="O191" i="9"/>
  <c r="O175" i="9"/>
  <c r="O159" i="9"/>
  <c r="O143" i="9"/>
  <c r="O127" i="9"/>
  <c r="O111" i="9"/>
  <c r="O95" i="9"/>
  <c r="O79" i="9"/>
  <c r="O63" i="9"/>
  <c r="O47" i="9"/>
  <c r="O31" i="9"/>
  <c r="O17" i="9"/>
  <c r="O221" i="9"/>
  <c r="O205" i="9"/>
  <c r="O189" i="9"/>
  <c r="O173" i="9"/>
  <c r="O157" i="9"/>
  <c r="O141" i="9"/>
  <c r="O125" i="9"/>
  <c r="O109" i="9"/>
  <c r="O93" i="9"/>
  <c r="O77" i="9"/>
  <c r="O61" i="9"/>
  <c r="O45" i="9"/>
  <c r="O29" i="9"/>
  <c r="O15" i="9"/>
  <c r="O219" i="9"/>
  <c r="O203" i="9"/>
  <c r="O187" i="9"/>
  <c r="O171" i="9"/>
  <c r="O155" i="9"/>
  <c r="O139" i="9"/>
  <c r="O123" i="9"/>
  <c r="O107" i="9"/>
  <c r="O91" i="9"/>
  <c r="O75" i="9"/>
  <c r="O59" i="9"/>
  <c r="O43" i="9"/>
  <c r="O27" i="9"/>
  <c r="O13" i="9"/>
  <c r="O59" i="2"/>
  <c r="O57" i="2"/>
  <c r="O29" i="2"/>
  <c r="O27" i="2"/>
  <c r="N23" i="2"/>
  <c r="O55" i="2"/>
  <c r="N21" i="2"/>
  <c r="O45" i="2"/>
  <c r="O43" i="2"/>
  <c r="N3" i="9"/>
  <c r="N5" i="2"/>
  <c r="R5" i="2"/>
  <c r="T5" i="2" s="1"/>
  <c r="T39" i="2"/>
  <c r="S39" i="2"/>
  <c r="S23" i="2"/>
  <c r="T23" i="2"/>
  <c r="T33" i="2"/>
  <c r="S33" i="2"/>
  <c r="S43" i="2"/>
  <c r="T43" i="2"/>
  <c r="N49" i="2"/>
  <c r="N47" i="2"/>
  <c r="N33" i="2"/>
  <c r="N15" i="2"/>
  <c r="N31" i="2"/>
  <c r="N13" i="2"/>
  <c r="O25" i="2"/>
  <c r="N3" i="2"/>
  <c r="S37" i="10" l="1"/>
  <c r="T61" i="10"/>
  <c r="T77" i="10"/>
  <c r="S217" i="9"/>
  <c r="T35" i="2"/>
  <c r="T55" i="2"/>
  <c r="S71" i="10"/>
  <c r="T33" i="10"/>
  <c r="T41" i="2"/>
  <c r="T173" i="9"/>
  <c r="T27" i="10"/>
  <c r="S53" i="10"/>
  <c r="S167" i="9"/>
  <c r="T191" i="9"/>
  <c r="S57" i="10"/>
  <c r="T79" i="10"/>
  <c r="T31" i="10"/>
  <c r="T15" i="10"/>
  <c r="T13" i="10"/>
  <c r="T11" i="10"/>
  <c r="T43" i="10"/>
  <c r="S219" i="9"/>
  <c r="S215" i="9"/>
  <c r="T211" i="9"/>
  <c r="T209" i="9"/>
  <c r="T207" i="9"/>
  <c r="S205" i="9"/>
  <c r="S201" i="9"/>
  <c r="T193" i="9"/>
  <c r="T187" i="9"/>
  <c r="T179" i="9"/>
  <c r="T177" i="9"/>
  <c r="T175" i="9"/>
  <c r="S119" i="9"/>
  <c r="T61" i="9"/>
  <c r="T59" i="9"/>
  <c r="T53" i="2"/>
  <c r="S51" i="2"/>
  <c r="S49" i="2"/>
  <c r="T45" i="2"/>
  <c r="S37" i="2"/>
  <c r="T31" i="2"/>
  <c r="T29" i="2"/>
  <c r="T27" i="2"/>
  <c r="S17" i="2"/>
  <c r="S15" i="2"/>
  <c r="T13" i="2"/>
  <c r="T67" i="10"/>
  <c r="T51" i="10"/>
  <c r="T213" i="9"/>
  <c r="S153" i="9"/>
  <c r="T189" i="9"/>
  <c r="S149" i="9"/>
  <c r="T195" i="9"/>
  <c r="S181" i="9"/>
  <c r="S57" i="9"/>
  <c r="T67" i="9"/>
  <c r="T51" i="9"/>
  <c r="S25" i="9"/>
  <c r="T65" i="9"/>
  <c r="T111" i="9"/>
  <c r="T63" i="9"/>
  <c r="T93" i="9"/>
  <c r="T95" i="9"/>
  <c r="S55" i="9"/>
  <c r="T29" i="9"/>
  <c r="T77" i="9"/>
  <c r="S7" i="9"/>
  <c r="T13" i="9"/>
  <c r="T129" i="9"/>
  <c r="T155" i="9"/>
  <c r="S73" i="9"/>
  <c r="T163" i="9"/>
  <c r="T17" i="9"/>
  <c r="T159" i="9"/>
  <c r="S105" i="9"/>
  <c r="T125" i="9"/>
  <c r="S37" i="9"/>
  <c r="S39" i="9"/>
  <c r="T113" i="9"/>
  <c r="T79" i="9"/>
  <c r="S69" i="9"/>
  <c r="S71" i="9"/>
  <c r="S101" i="9"/>
  <c r="S41" i="9"/>
  <c r="T131" i="9"/>
  <c r="T107" i="9"/>
  <c r="S89" i="9"/>
  <c r="S121" i="9"/>
  <c r="T45" i="9"/>
  <c r="T161" i="9"/>
  <c r="T11" i="9"/>
  <c r="T141" i="9"/>
  <c r="S137" i="9"/>
  <c r="T27" i="9"/>
  <c r="T75" i="9"/>
  <c r="T43" i="9"/>
  <c r="S21" i="9"/>
  <c r="T49" i="9"/>
  <c r="S133" i="9"/>
  <c r="T123" i="9"/>
  <c r="S117" i="9"/>
  <c r="S85" i="9"/>
  <c r="S17" i="10"/>
  <c r="T5" i="10"/>
  <c r="S69" i="10"/>
  <c r="T31" i="9"/>
  <c r="T15" i="9"/>
  <c r="S9" i="9"/>
  <c r="T59" i="2"/>
  <c r="T145" i="9"/>
  <c r="S197" i="9"/>
  <c r="S103" i="9"/>
  <c r="S135" i="9"/>
  <c r="S151" i="9"/>
  <c r="T157" i="9"/>
  <c r="T57" i="2"/>
  <c r="S47" i="2"/>
  <c r="T49" i="10"/>
  <c r="T127" i="9"/>
  <c r="T97" i="9"/>
  <c r="S25" i="2"/>
  <c r="T139" i="9"/>
  <c r="T21" i="2"/>
  <c r="T11" i="2"/>
  <c r="T19" i="2"/>
  <c r="T115" i="9"/>
  <c r="T109" i="9"/>
  <c r="S87" i="9"/>
  <c r="T221" i="9"/>
  <c r="T19" i="9"/>
  <c r="S19" i="9"/>
  <c r="S35" i="9"/>
  <c r="T35" i="9"/>
  <c r="S9" i="2"/>
  <c r="T7" i="2"/>
  <c r="S5" i="2"/>
  <c r="B19" i="1" l="1"/>
  <c r="D3" i="1"/>
  <c r="D11" i="1" s="1"/>
  <c r="B27" i="1" l="1"/>
  <c r="P5" i="6"/>
  <c r="R5" i="6" s="1"/>
  <c r="P7" i="6"/>
  <c r="R7" i="6" s="1"/>
  <c r="P9" i="6"/>
  <c r="R9" i="6" s="1"/>
  <c r="O5" i="6"/>
  <c r="O7" i="6"/>
  <c r="O9" i="6"/>
  <c r="C22" i="1"/>
  <c r="C6" i="1"/>
  <c r="D22" i="1"/>
  <c r="D6" i="1"/>
  <c r="P3" i="3"/>
  <c r="O3" i="3"/>
  <c r="K5" i="7"/>
  <c r="N3" i="11"/>
  <c r="P3" i="6"/>
  <c r="O3" i="6"/>
  <c r="K3" i="7"/>
  <c r="K7" i="7"/>
  <c r="J5" i="7"/>
  <c r="J7" i="7"/>
  <c r="Q33" i="11"/>
  <c r="Q31" i="11"/>
  <c r="Q29" i="11"/>
  <c r="Q27" i="11"/>
  <c r="Q25" i="11"/>
  <c r="Q23" i="11"/>
  <c r="Q21" i="11"/>
  <c r="Q19" i="11"/>
  <c r="Q17" i="11"/>
  <c r="Q15" i="11"/>
  <c r="Q13" i="11"/>
  <c r="Q11" i="11"/>
  <c r="Q9" i="11"/>
  <c r="Q7" i="11"/>
  <c r="Q5" i="11"/>
  <c r="Q5" i="5"/>
  <c r="Q7" i="5"/>
  <c r="Q9" i="5"/>
  <c r="Q11" i="5"/>
  <c r="Q13" i="5"/>
  <c r="Q15" i="5"/>
  <c r="Q9" i="6" l="1"/>
  <c r="S9" i="6" s="1"/>
  <c r="Q7" i="6"/>
  <c r="S7" i="6" s="1"/>
  <c r="R3" i="6"/>
  <c r="R10" i="6" s="1"/>
  <c r="B25" i="1" s="1"/>
  <c r="L5" i="7"/>
  <c r="M5" i="7" s="1"/>
  <c r="Q5" i="6"/>
  <c r="S5" i="6" s="1"/>
  <c r="R3" i="4"/>
  <c r="T3" i="4" s="1"/>
  <c r="Q3" i="3"/>
  <c r="U3" i="3" s="1"/>
  <c r="V3" i="3" s="1"/>
  <c r="L7" i="7"/>
  <c r="M7" i="7" s="1"/>
  <c r="R3" i="10"/>
  <c r="S3" i="10" s="1"/>
  <c r="S82" i="10" s="1"/>
  <c r="L3" i="7"/>
  <c r="Q3" i="6"/>
  <c r="S3" i="6" s="1"/>
  <c r="P3" i="11"/>
  <c r="Q3" i="11" s="1"/>
  <c r="Q34" i="11" s="1"/>
  <c r="P3" i="5"/>
  <c r="Q3" i="5" s="1"/>
  <c r="Q16" i="5" s="1"/>
  <c r="R3" i="9"/>
  <c r="S10" i="6" l="1"/>
  <c r="B9" i="1" s="1"/>
  <c r="M3" i="7"/>
  <c r="R3" i="3"/>
  <c r="R150" i="3" s="1"/>
  <c r="V150" i="3"/>
  <c r="W3" i="3"/>
  <c r="W150" i="3" s="1"/>
  <c r="S3" i="3"/>
  <c r="S150" i="3" s="1"/>
  <c r="T20" i="4"/>
  <c r="B22" i="1" s="1"/>
  <c r="B7" i="1"/>
  <c r="B23" i="1"/>
  <c r="D7" i="1"/>
  <c r="T3" i="10"/>
  <c r="S3" i="4"/>
  <c r="T3" i="9"/>
  <c r="T224" i="9" s="1"/>
  <c r="S3" i="9"/>
  <c r="S224" i="9" s="1"/>
  <c r="D4" i="1"/>
  <c r="B10" i="1" l="1"/>
  <c r="M8" i="7"/>
  <c r="T82" i="10"/>
  <c r="D20" i="1" s="1"/>
  <c r="D10" i="1"/>
  <c r="B26" i="1"/>
  <c r="S20" i="4"/>
  <c r="B6" i="1" s="1"/>
  <c r="D5" i="1"/>
  <c r="B5" i="1"/>
  <c r="B21" i="1"/>
  <c r="C4" i="1"/>
  <c r="R3" i="2"/>
  <c r="S3" i="2" l="1"/>
  <c r="T3" i="2"/>
  <c r="T60" i="2" l="1"/>
  <c r="B20" i="1" s="1"/>
  <c r="S60" i="2"/>
  <c r="B4" i="1" s="1"/>
  <c r="D19" i="1"/>
  <c r="C19" i="1"/>
  <c r="C3" i="1"/>
  <c r="C11" i="1" l="1"/>
  <c r="C10" i="1"/>
  <c r="C27" i="1"/>
  <c r="C25" i="1"/>
  <c r="D27" i="1"/>
  <c r="D25" i="1"/>
  <c r="C23" i="1"/>
  <c r="C21" i="1"/>
  <c r="C26" i="1"/>
  <c r="C7" i="1"/>
  <c r="C5" i="1"/>
  <c r="D23" i="1"/>
  <c r="D21" i="1"/>
  <c r="D26" i="1"/>
  <c r="C24" i="1"/>
  <c r="B24" i="1"/>
  <c r="D24" i="1"/>
  <c r="C8" i="1"/>
  <c r="C9" i="1"/>
  <c r="D8" i="1"/>
  <c r="D9" i="1"/>
  <c r="B8" i="1"/>
  <c r="I4" i="1" l="1"/>
  <c r="C3" i="12"/>
  <c r="C7" i="12" l="1"/>
  <c r="C9" i="12" s="1"/>
  <c r="C20" i="1"/>
  <c r="D3" i="12" l="1"/>
  <c r="D7" i="12" s="1"/>
  <c r="I21" i="1"/>
  <c r="C13" i="1"/>
  <c r="B13" i="1"/>
  <c r="D13" i="1"/>
  <c r="A15" i="12"/>
  <c r="A18" i="12" s="1"/>
  <c r="D9" i="12" l="1"/>
  <c r="B29" i="1" s="1"/>
  <c r="C4" i="12"/>
  <c r="C6" i="12"/>
  <c r="C5" i="12"/>
  <c r="D29" i="1"/>
  <c r="D15" i="12"/>
  <c r="D16" i="12" s="1"/>
  <c r="C29" i="1" l="1"/>
  <c r="C8" i="12"/>
  <c r="D5" i="12"/>
  <c r="D6" i="12"/>
  <c r="D4" i="12"/>
  <c r="B12" i="1" l="1"/>
  <c r="B14" i="1" s="1"/>
  <c r="M4" i="1" s="1"/>
  <c r="D12" i="1"/>
  <c r="D14" i="1" s="1"/>
  <c r="M6" i="1" s="1"/>
  <c r="C12" i="1"/>
  <c r="C14" i="1" s="1"/>
  <c r="M5" i="1" s="1"/>
  <c r="C10" i="12"/>
  <c r="D8" i="12"/>
  <c r="D28" i="1" s="1"/>
  <c r="D30" i="1" s="1"/>
  <c r="M21" i="1" s="1"/>
  <c r="C28" i="1" l="1"/>
  <c r="C30" i="1" s="1"/>
  <c r="M20" i="1" s="1"/>
  <c r="D10" i="12"/>
  <c r="B28" i="1"/>
  <c r="B30" i="1" s="1"/>
  <c r="M19" i="1" s="1"/>
  <c r="M22" i="1" s="1"/>
  <c r="M23" i="1" s="1"/>
  <c r="M24" i="1" s="1"/>
  <c r="M7" i="1"/>
  <c r="M8" i="1" s="1"/>
  <c r="M9" i="1" s="1"/>
  <c r="N30" i="1" l="1"/>
</calcChain>
</file>

<file path=xl/sharedStrings.xml><?xml version="1.0" encoding="utf-8"?>
<sst xmlns="http://schemas.openxmlformats.org/spreadsheetml/2006/main" count="2288" uniqueCount="508">
  <si>
    <t>Módulo</t>
  </si>
  <si>
    <t>Café da manhã</t>
  </si>
  <si>
    <t>Almoço</t>
  </si>
  <si>
    <t>Jantar</t>
  </si>
  <si>
    <t>SAMAMBAIA/ PORTELINHA</t>
  </si>
  <si>
    <t>2- Despesa com equipamentos, mobiliário e utensílios</t>
  </si>
  <si>
    <t>3- Despesas com utensílios individuais descartáveis por refeição</t>
  </si>
  <si>
    <t>4- Despesas gerais com descartáveis para preparo de refeições</t>
  </si>
  <si>
    <t>1- Despesas com matéria-prima</t>
  </si>
  <si>
    <t>VARJÃO</t>
  </si>
  <si>
    <t>Item</t>
  </si>
  <si>
    <t>Unidade</t>
  </si>
  <si>
    <t>Quantidade mensal</t>
  </si>
  <si>
    <t>Abacaxi</t>
  </si>
  <si>
    <t>kg</t>
  </si>
  <si>
    <t>Açúcar cristal</t>
  </si>
  <si>
    <t>Banana prata</t>
  </si>
  <si>
    <t>Café moído</t>
  </si>
  <si>
    <t>Erva doce</t>
  </si>
  <si>
    <t>Farinha de trigo especial</t>
  </si>
  <si>
    <t>Fermento em pó</t>
  </si>
  <si>
    <t>Flocão de milho</t>
  </si>
  <si>
    <t>Fubá de milho</t>
  </si>
  <si>
    <t>Goiaba</t>
  </si>
  <si>
    <t>Laranja pera 125</t>
  </si>
  <si>
    <t>Leite pasteurizado</t>
  </si>
  <si>
    <t>l</t>
  </si>
  <si>
    <t>Maçã</t>
  </si>
  <si>
    <t>Mamão formosa</t>
  </si>
  <si>
    <t>Manga Tommy</t>
  </si>
  <si>
    <t>Manteiga c/sal</t>
  </si>
  <si>
    <t>Melancia</t>
  </si>
  <si>
    <t>Melão</t>
  </si>
  <si>
    <t>Óleo de soja</t>
  </si>
  <si>
    <t>Ovos</t>
  </si>
  <si>
    <t>un</t>
  </si>
  <si>
    <t>Pão de queijo</t>
  </si>
  <si>
    <t>Pão francês 50g</t>
  </si>
  <si>
    <t>Pêra</t>
  </si>
  <si>
    <t>Presunto Coz.s/c</t>
  </si>
  <si>
    <t>Queijo mussarela</t>
  </si>
  <si>
    <t>Sal refinado</t>
  </si>
  <si>
    <t>Quantidade mensal Portelinha</t>
  </si>
  <si>
    <t>Quantidade mensal Varjão</t>
  </si>
  <si>
    <t>Abóbora cabutiá</t>
  </si>
  <si>
    <t>Abobrinha</t>
  </si>
  <si>
    <t>Açafrão</t>
  </si>
  <si>
    <t>Acelga</t>
  </si>
  <si>
    <t>Acém com osso</t>
  </si>
  <si>
    <t>Acem sem osso</t>
  </si>
  <si>
    <t>Achocolatado outros</t>
  </si>
  <si>
    <t>Alecrim desidratado</t>
  </si>
  <si>
    <t>Alface crespa</t>
  </si>
  <si>
    <t>Alho com casca</t>
  </si>
  <si>
    <t>Amido de milho</t>
  </si>
  <si>
    <t>Arroz agulhinha longo T1</t>
  </si>
  <si>
    <t>Azeite puro de oliva</t>
  </si>
  <si>
    <t>Banana d'água</t>
  </si>
  <si>
    <t>Batata doce</t>
  </si>
  <si>
    <t>Batata inglesa</t>
  </si>
  <si>
    <t>Batata palha</t>
  </si>
  <si>
    <t>Berinjela</t>
  </si>
  <si>
    <t>Beterraba</t>
  </si>
  <si>
    <t>Brócolis</t>
  </si>
  <si>
    <t>Bucho</t>
  </si>
  <si>
    <t>Canela em casca</t>
  </si>
  <si>
    <t>Cebola</t>
  </si>
  <si>
    <t>Cebolinha</t>
  </si>
  <si>
    <t>Cenoura</t>
  </si>
  <si>
    <t>Chicória</t>
  </si>
  <si>
    <t>Chuchu</t>
  </si>
  <si>
    <t>Coco ralado s/açúcar</t>
  </si>
  <si>
    <t>Colorau</t>
  </si>
  <si>
    <t>Costela bovina</t>
  </si>
  <si>
    <t>Costelinha suina</t>
  </si>
  <si>
    <t>Couve flor</t>
  </si>
  <si>
    <t>Couve manteiga</t>
  </si>
  <si>
    <t>Coxão mole resfriado</t>
  </si>
  <si>
    <t>Cravo da índia</t>
  </si>
  <si>
    <t>Creme de leite 200g</t>
  </si>
  <si>
    <t>Essência de baunilha</t>
  </si>
  <si>
    <t>Extrato tomate 350g</t>
  </si>
  <si>
    <t>Farinha de mandioca crua</t>
  </si>
  <si>
    <t>Feijão branco</t>
  </si>
  <si>
    <t>Feijão carioca T1</t>
  </si>
  <si>
    <t>Feijão fradinho</t>
  </si>
  <si>
    <t>Feijão preto</t>
  </si>
  <si>
    <t>Fígado bovino</t>
  </si>
  <si>
    <t>Filé de tilápia</t>
  </si>
  <si>
    <t>Frango coxa e sobrecoxa</t>
  </si>
  <si>
    <t>Frango peito s/pele s/osso</t>
  </si>
  <si>
    <t>Gelatina em pó c/sabor</t>
  </si>
  <si>
    <t>Gelatina em pó s/sabor</t>
  </si>
  <si>
    <t>Hortelã fresca</t>
  </si>
  <si>
    <t>Inhame</t>
  </si>
  <si>
    <t>Leite condensado 395g</t>
  </si>
  <si>
    <t>Leite de coco</t>
  </si>
  <si>
    <t>Limão</t>
  </si>
  <si>
    <t>Lingüiça calabresa</t>
  </si>
  <si>
    <t>Louro</t>
  </si>
  <si>
    <t>Macarrão sêmola espaguete</t>
  </si>
  <si>
    <t>Mandioca</t>
  </si>
  <si>
    <t>Manjericão desidratado</t>
  </si>
  <si>
    <t>Mapará em posta</t>
  </si>
  <si>
    <t>Milho verde lata 200g</t>
  </si>
  <si>
    <t>Molho inglês</t>
  </si>
  <si>
    <t>Orégano</t>
  </si>
  <si>
    <t>Orelha salgada</t>
  </si>
  <si>
    <t>Paleta salgada</t>
  </si>
  <si>
    <t>Paprica defumado</t>
  </si>
  <si>
    <t>Pé de porco salgado</t>
  </si>
  <si>
    <t>Pepino</t>
  </si>
  <si>
    <t>Pernil suíno s/ osso</t>
  </si>
  <si>
    <t>Pimentão verde</t>
  </si>
  <si>
    <t>Polpa de abacaxi</t>
  </si>
  <si>
    <t>Polpa de acerola</t>
  </si>
  <si>
    <t>Polpa de caju</t>
  </si>
  <si>
    <t>Polpa de goiaba</t>
  </si>
  <si>
    <t>Polpa de manga</t>
  </si>
  <si>
    <t>Polpa de tamarindo</t>
  </si>
  <si>
    <t>Polpa de uva</t>
  </si>
  <si>
    <t>Quiabo</t>
  </si>
  <si>
    <t>Repolho</t>
  </si>
  <si>
    <t>Repolho roxo</t>
  </si>
  <si>
    <t>Salsa</t>
  </si>
  <si>
    <t>Shoyu</t>
  </si>
  <si>
    <t>Tomate</t>
  </si>
  <si>
    <t>Trigo partido</t>
  </si>
  <si>
    <t>Vagem</t>
  </si>
  <si>
    <t>Vinagre branco</t>
  </si>
  <si>
    <t>Ervilha congelada</t>
  </si>
  <si>
    <t>Massa p/lasanha</t>
  </si>
  <si>
    <t>Pão baguete 200g</t>
  </si>
  <si>
    <t>Pimenta de cheiro</t>
  </si>
  <si>
    <t>Pimentão vermelho</t>
  </si>
  <si>
    <t>ITEM</t>
  </si>
  <si>
    <t>ESPECIFICAÇÃO</t>
  </si>
  <si>
    <t>Espátulas para fritura n° 5</t>
  </si>
  <si>
    <t>Pá inox com cabo de 1,00 m de comprimento e pá de 10x15 de polietileno</t>
  </si>
  <si>
    <t>Facas cabo branco 12”</t>
  </si>
  <si>
    <t>Facas cabo branco 7"</t>
  </si>
  <si>
    <t>Facas cabo branco inox 8”</t>
  </si>
  <si>
    <t>Rodos n° 9 com cabo de alumínio e 2 borrachas</t>
  </si>
  <si>
    <t>Mangueira em tecido de aço reforçado, com diâmetro de ¾”, para alta pressão, com bico de metal (rolo com 20 m).</t>
  </si>
  <si>
    <t>Funil tamanho médio em plástico (500 ml)</t>
  </si>
  <si>
    <t>Abridor de lata em aço inoxidável</t>
  </si>
  <si>
    <t>Escorredor para massas (escorredor hotel n° 40)</t>
  </si>
  <si>
    <t>Pegador para massas de inox</t>
  </si>
  <si>
    <t>Pegadores para frios de inox</t>
  </si>
  <si>
    <t>Garfo tridente 70 cm</t>
  </si>
  <si>
    <t>Garfo tridente 50 cm</t>
  </si>
  <si>
    <t>Concha grande em alumínio (concha hotel n° 14)</t>
  </si>
  <si>
    <t>Conchas pequenas em alumínio (conchas hotel n° 10)</t>
  </si>
  <si>
    <t>Talheres para almoço em aço inoxidável do tipo GARFO (40% do quantitativo total)</t>
  </si>
  <si>
    <t>Talheres para almoço em aço inoxidável do tipo FACA (40% do quantitativo total)</t>
  </si>
  <si>
    <t>Talheres para almoço em aço inoxidável do tipo COLHER DE SOPA (40% do quantitativo total)</t>
  </si>
  <si>
    <t>Assadeiras grandes, retangulares em alumínio fosco, medindo 700x600x80 mm (assadeira hotel nº9)</t>
  </si>
  <si>
    <t>Assadeira pequena, retangular em alumínio fosco, medindo 460x300x60 mm (assadeira hotel nº 5)</t>
  </si>
  <si>
    <t>Caixas plásticas vazadas com capacidade de 52 litros, medindo 525x330x300 mm</t>
  </si>
  <si>
    <t>Espumadeira grande inox - 125 mm</t>
  </si>
  <si>
    <t>Espumadeira pequena inox - 105 mm</t>
  </si>
  <si>
    <t>Copo de alumínio com capacidade de 4,5 litros (caneco hotel n°18)</t>
  </si>
  <si>
    <t>Copo de alumínio com capacidade de 8,3 litros (caneco hotel nº 22)</t>
  </si>
  <si>
    <t>Panela de alumínio batido com capacidade de 60 litros, tipo caçarola com asa e tampa.</t>
  </si>
  <si>
    <t>Panela de alumínio batido com capacidade de 40 litros, do tipo caçarola com asa e tampa</t>
  </si>
  <si>
    <t>Panela de alumínio batido com capacidade de 20 litros, do tipo caçarola com asa e tampa</t>
  </si>
  <si>
    <t>Panela de alumínio batido com capacidade de 10 litros, do tipo caçarola com asa e tampa</t>
  </si>
  <si>
    <t>Caldeirão em alumínio com capacidade de 90 litros (caldeirão hotel n° 50).</t>
  </si>
  <si>
    <t>Picadores de legumes manuais em aço inoxidável, com espessura de 10 mm.</t>
  </si>
  <si>
    <t>Bandejas plásticas, cor branca, com capacidade de 17 litros e medidas aproximadas de 325 x215x110mm</t>
  </si>
  <si>
    <t>Bandejas plásticas, cor branca, com capacidade de 7 litros e medidas aproximadas de 415x290x73mm</t>
  </si>
  <si>
    <t>Caixas brancas plásticas fechadas, capacidade para 30 litros, medindo aproximadamente150X400X560mm</t>
  </si>
  <si>
    <t>Escorredor para fritura em aço inoxidável, com medida mínima de 335x130x140 mm.</t>
  </si>
  <si>
    <t>Colher de polietileno com medida mínima de 80x120 mm. Material do cabo: polietileno,com medida de 600 mm.</t>
  </si>
  <si>
    <t>Tábua de polietileno para carnes nas dimensões de 500x600x20 mm.</t>
  </si>
  <si>
    <t>Recipiente gastronorm para balcão de distribuição 1/1 – 65 mm com tampa em alça, fabricado em aço inoxidavel AISI 304-18/8-0,8mm</t>
  </si>
  <si>
    <t>Lixeira de plástico, medindo 1000x360x360 mm, com tampa basculante removível.</t>
  </si>
  <si>
    <t>Bandeja plástica - Características Mínimas: fabricada em material atóxico em polipropileno com polímero de alta ﬂuidez para injeção, resistência ao impacto adequado à utilização como bandeja, com as dimensões: 47,5 x 32,7 x 2,3 cm (com variação de +/- 5%), na cor  preferecialmente PRETA , com superficie mais lisa (aveludada), com rigidez adequada, ﬁrmeza ao movimentar com o prato, estabilidade dimensional e maior durabilidade, resistente a quimica, resistente ate 70º em maquina autoclave - enxágue</t>
  </si>
  <si>
    <t>Prato para refeição - Tipo: raso - Características Adicionais: Com resistência de no máximo 170° em máquina de lavar louça, empilhamento sem a caixa - de 40 a 50 unidades. Cor branca, Material: fabricado em Gres de Porcelana. Diâmetro: com diâmetro de 27 cm</t>
  </si>
  <si>
    <t>Balança Eletrônica - Tipo plataforma de 600x400 mm, de precisão, alta qualidade, regulagem prática, eﬁciente e estável – carga máxima 300 kg e sensibilidade de 100 g. Voltagem 220 volts</t>
  </si>
  <si>
    <t>Frigideira basculante industrial a gás, com capacidade de 100 litros.</t>
  </si>
  <si>
    <t>Freezer Horizontal com capacidade mínima de 300 litros para armazenamento de polpa de frutas e embutidos</t>
  </si>
  <si>
    <t>Forno Combinado constituído interna e externamente em aço inoxidável e capacidade para 40 GN’S 1/1x65mm – Elétrico ou Gás.</t>
  </si>
  <si>
    <t>Pass-Through aquecido, em aço inoxidável e capacidade igual ou superior a 1000 litros.</t>
  </si>
  <si>
    <t>Refresqueira para sucos, com gabinete confeccionado em aço inoxidável e capacidade para 200 litros e com refrigeração</t>
  </si>
  <si>
    <t>Máquina de Descascar Legumes Industrial - Conjunto de descascadores próprios paradescascar tubérculos com capacidade 450 a 600 kg/h</t>
  </si>
  <si>
    <t>Multiprocessador de Alimentos - Tipo Robot Coupe - Acompanham acessórios, fatiador, ralador, desﬁador para corte quadrado, para corte ondulado, grade para cubos, corte em palito</t>
  </si>
  <si>
    <t>Amaciador de bife – Material: gabinete monobloco, construído em aço inoxidável</t>
  </si>
  <si>
    <t>Caldeirão Industrial a Gás/Vapor - Material: chapa de aço inox, com fundo abaulado para cima. Características adicionais: a gás, vapor autoclavado, com câmara de vapor, tampa em aço inox, com sistema auto compensador, registro de escoamento, torneira ﬁxa para alimentação, capacidade para 500 litros, manômetro, válvula de alívio.</t>
  </si>
  <si>
    <t>Hidrolavadora de alta pressão com reservatório para detergente.</t>
  </si>
  <si>
    <t>Carro Plataforma Inox - Dimensões aproximadas: 900x600x 900 mm, com capacidade para 200 kg</t>
  </si>
  <si>
    <t>Carro Basculante para Lavagem de Cereais – capacidade 80 litros.</t>
  </si>
  <si>
    <t>Fogão a gás industrial de 12 queimadores em inox, provido de 04 chapas bifeteiras.</t>
  </si>
  <si>
    <t>Filtro para água em inox com capacidade de até 1000 litros/hora.</t>
  </si>
  <si>
    <t>No-break com recarga automática de bateria.</t>
  </si>
  <si>
    <t>Leitores óticos para decodiﬁcação de códigos de barras de alta densidade com rapidez, comunicação USB ou similar</t>
  </si>
  <si>
    <t>Termômetro digital para alimentos com faixa de temperatura de -50 a 300°C / -58 °F a 572 °F com resolução mínima de 0,1 °C</t>
  </si>
  <si>
    <t>Balança eletrônica digital, capacidade de 30kg, 110/220v.</t>
  </si>
  <si>
    <t xml:space="preserve">Vassoura gari (mínimo 40 cm) com cabo de alumíno </t>
  </si>
  <si>
    <t>Balde plástico (mínimo 10 litros)</t>
  </si>
  <si>
    <t>Mural ou quadro aviso refeitório 2x1,5 ( 1 por RC)</t>
  </si>
  <si>
    <t>Televisor (mínimo 40 polegadas)</t>
  </si>
  <si>
    <t>Computador completo (para caixas, estoque e sala da nutrição)</t>
  </si>
  <si>
    <t>Kit lixeiras para coleta seletiva (mínimo 60 litros)</t>
  </si>
  <si>
    <t>Mesa de Aço Inox - Com tampo, estrutura e pés em aço inoxidável medindo 2.200x900x800 mm.</t>
  </si>
  <si>
    <t>Mesa para cozinheiro em aço inoxidável com dimensões: 2.200 x 700 x 800mm.</t>
  </si>
  <si>
    <t>Estante Lisa - Com 04 (quatro) planos lisos, executados em chapa de aço inoxidável, medindo 1.000x600x1.800 mm.</t>
  </si>
  <si>
    <t>Estante Gradeada - Com (04) quatro planos gradeados, executados em chapa de aço inoxidável, medindo 1.400x1.800x800mm.</t>
  </si>
  <si>
    <t>Estantes Gradeadas - Com 04 (quatro) planos gradeados, executados em chapa de aço inoxidável, medindo 1.150 x600x 1.800 mm.</t>
  </si>
  <si>
    <t>Armário Roupeiro - tipo, guarda–volume com 12 vãos sobrepostos, confeccionados em chapa de aço, medindo aproximadamente. 1.970,00x920x450 mm.</t>
  </si>
  <si>
    <t>Prateleiras - Conjunto de 04 prateleiras sobrepostas e desmontáveis, em aço inox, chapa 18, com 1200 mm de largura, 450 mm de profundidade, e 1550 mm de altura, com fachas vazadas e base em perfis, tipo grade, de uso na guarda e secagem de panelas e outros vasilhames, com sapatas embutidas antiderrapantes.</t>
  </si>
  <si>
    <t>Equipamentos, móveis e utensílios</t>
  </si>
  <si>
    <t>TOTAL</t>
  </si>
  <si>
    <t>TOTAL PORTELINHA</t>
  </si>
  <si>
    <t>TOTAL VARJÃO</t>
  </si>
  <si>
    <t>Tipo de refeição</t>
  </si>
  <si>
    <t>Guardanapos sachê 22x19</t>
  </si>
  <si>
    <t>und</t>
  </si>
  <si>
    <t>Copo plástico biodegradável 200 ml</t>
  </si>
  <si>
    <t>Tampa plástica biodegradável para copo 200ml</t>
  </si>
  <si>
    <t>COLHER REFEICAO LEVE CRISTAL</t>
  </si>
  <si>
    <t>Sacos plásticos para talheres</t>
  </si>
  <si>
    <t>Saco Zip Lock hermético 14x20cm</t>
  </si>
  <si>
    <t>Embalagem de isopor com tampa (750ml)</t>
  </si>
  <si>
    <t>Copo plástico biodegradável 50 ml</t>
  </si>
  <si>
    <t xml:space="preserve">GARFO REFEICAO LEVE CRISTAL </t>
  </si>
  <si>
    <t xml:space="preserve">FACA REFEICAO LEVE CRISTAL </t>
  </si>
  <si>
    <t>Palito de dentes sachê</t>
  </si>
  <si>
    <t>QUANTIDADE MENSAL PORTELINHA</t>
  </si>
  <si>
    <t>QUANTIDADE MENSAL VARJÃO</t>
  </si>
  <si>
    <t>Despesas com utensílios individuais descartáveis por refeição</t>
  </si>
  <si>
    <t xml:space="preserve">Touca descartável </t>
  </si>
  <si>
    <t>Pano Perfex 28CMX40CM 240M AZUL  600UN</t>
  </si>
  <si>
    <t xml:space="preserve">Luva plástica descartável </t>
  </si>
  <si>
    <t>Saco de lixo 40LT</t>
  </si>
  <si>
    <t>Saco de lixo 200LT</t>
  </si>
  <si>
    <t>BOBINA PLASTICA PICOTADA 40X60CM</t>
  </si>
  <si>
    <t>BOBINA FILME PVC 45CM X 300M</t>
  </si>
  <si>
    <t>Despesas gerais com descartáveis para preparo de refeições</t>
  </si>
  <si>
    <t>7- Despesa com água/esgoto, energia elétrica e gás</t>
  </si>
  <si>
    <t>8- Despesa com mão de obra</t>
  </si>
  <si>
    <t>5- Despesa com itens de limpeza e higiene</t>
  </si>
  <si>
    <t>Água Sanitária</t>
  </si>
  <si>
    <t>L</t>
  </si>
  <si>
    <t xml:space="preserve">Álcool 70% </t>
  </si>
  <si>
    <t xml:space="preserve">Álcool em gel </t>
  </si>
  <si>
    <t xml:space="preserve">Desinfetante </t>
  </si>
  <si>
    <t xml:space="preserve">Detergente </t>
  </si>
  <si>
    <t xml:space="preserve">Detergente Liquído para Maquina de Lavar Louças </t>
  </si>
  <si>
    <t>Esponja dupla face</t>
  </si>
  <si>
    <t>unidade</t>
  </si>
  <si>
    <t>Esponja Fibraço</t>
  </si>
  <si>
    <t xml:space="preserve">Limpa alumínio </t>
  </si>
  <si>
    <t>Luva de borracha grande multiuso</t>
  </si>
  <si>
    <t>Pano de chão alvejado 48cm x 68cm</t>
  </si>
  <si>
    <t>Papel higiênico 300 metros</t>
  </si>
  <si>
    <t xml:space="preserve">Papel toalha interfolhas 20x20 </t>
  </si>
  <si>
    <t>Sanitizante para verduras 1 kg</t>
  </si>
  <si>
    <t xml:space="preserve">Sabonete Líquido Neutro Glicerinado Antisséptico </t>
  </si>
  <si>
    <t>Secante Liquído para Maquina de Lavar Louças</t>
  </si>
  <si>
    <t>semestral</t>
  </si>
  <si>
    <t>mensal</t>
  </si>
  <si>
    <t>Despesas gerais com itens de limpeza e higiene</t>
  </si>
  <si>
    <t>Periodicidade</t>
  </si>
  <si>
    <t>Gasto mensal médio</t>
  </si>
  <si>
    <t>Despesas com água, energia e gás</t>
  </si>
  <si>
    <t>Água (m³)</t>
  </si>
  <si>
    <t>Energia elétrica (kWh)</t>
  </si>
  <si>
    <t>Gás (kg)</t>
  </si>
  <si>
    <t xml:space="preserve">Categoria Profissional </t>
  </si>
  <si>
    <t>Quantidade Portelinha</t>
  </si>
  <si>
    <t>Quantidade Varjão</t>
  </si>
  <si>
    <t>Cozinheiro</t>
  </si>
  <si>
    <t>Auxiliar de cozinha</t>
  </si>
  <si>
    <t>Auxiliar de serviços gerais</t>
  </si>
  <si>
    <t>Caixa</t>
  </si>
  <si>
    <t>Agente de portaria</t>
  </si>
  <si>
    <t>Vigilante</t>
  </si>
  <si>
    <t>Nutricionistas</t>
  </si>
  <si>
    <t>Despesas com mão de obra</t>
  </si>
  <si>
    <t>PESQUISA DE PREÇO</t>
  </si>
  <si>
    <t>Preço unitário</t>
  </si>
  <si>
    <t>Valor Total Portelinha</t>
  </si>
  <si>
    <t>Valor Total Varjão</t>
  </si>
  <si>
    <t>Total Geral</t>
  </si>
  <si>
    <t>Valor unitário de Aquisição</t>
  </si>
  <si>
    <t>Depreciação</t>
  </si>
  <si>
    <t>Valor unitário depreciação</t>
  </si>
  <si>
    <t>Total R$</t>
  </si>
  <si>
    <t>Total geral</t>
  </si>
  <si>
    <r>
      <rPr>
        <b/>
        <sz val="11"/>
        <rFont val="Calibri"/>
        <family val="2"/>
        <scheme val="minor"/>
      </rPr>
      <t>Valor Total mensal</t>
    </r>
    <r>
      <rPr>
        <b/>
        <sz val="11"/>
        <color theme="4" tint="-0.249977111117893"/>
        <rFont val="Calibri"/>
        <family val="2"/>
        <scheme val="minor"/>
      </rPr>
      <t xml:space="preserve"> Portelinha </t>
    </r>
    <r>
      <rPr>
        <b/>
        <sz val="11"/>
        <rFont val="Calibri"/>
        <family val="2"/>
        <scheme val="minor"/>
      </rPr>
      <t>e</t>
    </r>
    <r>
      <rPr>
        <b/>
        <sz val="11"/>
        <color theme="4" tint="-0.249977111117893"/>
        <rFont val="Calibri"/>
        <family val="2"/>
        <scheme val="minor"/>
      </rPr>
      <t xml:space="preserve"> </t>
    </r>
    <r>
      <rPr>
        <b/>
        <sz val="11"/>
        <color theme="9" tint="-0.499984740745262"/>
        <rFont val="Calibri"/>
        <family val="2"/>
        <scheme val="minor"/>
      </rPr>
      <t>Varjão</t>
    </r>
  </si>
  <si>
    <t>TOTAL/REFEIÇÃO DIÁRIA</t>
  </si>
  <si>
    <t>Total (café)</t>
  </si>
  <si>
    <t>Total (almoço)</t>
  </si>
  <si>
    <t>Total (jantar)</t>
  </si>
  <si>
    <t>Teste de estanqueidade</t>
  </si>
  <si>
    <t>anual</t>
  </si>
  <si>
    <t>6- Despesa com análise microbiológica de amostras, teste de estanqueidade, controle de pragas e limpeza da caixa d'água</t>
  </si>
  <si>
    <t>6- Despesa com análise microbiológica de amostras, teste de estanqueidade e controle de pragas e limpeza da caixa d'água</t>
  </si>
  <si>
    <t>Queijo minas</t>
  </si>
  <si>
    <t>Adoçante sachê</t>
  </si>
  <si>
    <t>Adoçante aspartame sachê</t>
  </si>
  <si>
    <t>Azeite sachê</t>
  </si>
  <si>
    <t>Molho de Pimenta</t>
  </si>
  <si>
    <t>Vinagre sachê</t>
  </si>
  <si>
    <t>Molho de pimenta</t>
  </si>
  <si>
    <t>Etiqueta adesiva 60x40mm</t>
  </si>
  <si>
    <t>Custo Total</t>
  </si>
  <si>
    <t xml:space="preserve"> Portelinha</t>
  </si>
  <si>
    <t xml:space="preserve"> Varjão</t>
  </si>
  <si>
    <t>Custo</t>
  </si>
  <si>
    <t>Lucros</t>
  </si>
  <si>
    <t>Açúcar sachê</t>
  </si>
  <si>
    <t xml:space="preserve">REFEIÇÕES DIA= </t>
  </si>
  <si>
    <t>Pote plástico biodegradável 150ml com tampa</t>
  </si>
  <si>
    <t>Pote plástico biodegradável 100ml com tampa</t>
  </si>
  <si>
    <t>10 - Lucro</t>
  </si>
  <si>
    <t>10- Lucro</t>
  </si>
  <si>
    <t>1ª MEDIANA (para o cálculo da variação de 50%)</t>
  </si>
  <si>
    <t>MÍNIMO (até 50% abaixo do valor da mediana)</t>
  </si>
  <si>
    <t>MÁXIMA (até 50% acima do valor da mediana)</t>
  </si>
  <si>
    <t>MÉDIA</t>
  </si>
  <si>
    <t>2ª MEDIANA</t>
  </si>
  <si>
    <t>Hamburgueira de Isopor branca 14cm X 13cm X 8,5cm</t>
  </si>
  <si>
    <t>Valor Total mensal Varjão</t>
  </si>
  <si>
    <t>Periodicidade Portelinha</t>
  </si>
  <si>
    <t>Periodicidade Varjão</t>
  </si>
  <si>
    <t xml:space="preserve">Valor Total mensal Portelinha </t>
  </si>
  <si>
    <t>Limpeza da caixa d'água (m³)</t>
  </si>
  <si>
    <t>Controle de pragas e vetores urbanos (m²)</t>
  </si>
  <si>
    <t>Análise microbiológica de amostras de alimentos</t>
  </si>
  <si>
    <t>CUSTO PROFISSIONAL</t>
  </si>
  <si>
    <t>Total Portelinha</t>
  </si>
  <si>
    <t>Total Varjão</t>
  </si>
  <si>
    <t>PREGÃO N.º ____/202_</t>
  </si>
  <si>
    <t>IN 05/2017/SEGES/MPDG - ANEXO VII-D</t>
  </si>
  <si>
    <t>PLANILHA DE CUSTOS E FORMAÇÃO DE PREÇOS</t>
  </si>
  <si>
    <t>Nº do Processo 00066.019420/2020-57</t>
  </si>
  <si>
    <t>Categoria profissional: Cozinheiro</t>
  </si>
  <si>
    <t>http://wordpress-direta.s3.sa-east-1.amazonaws.com/sites/956/wp-content/uploads/2023/01/20135407/ICRegistrado705730390.pdf</t>
  </si>
  <si>
    <t>Discriminação dos Serviços</t>
  </si>
  <si>
    <t>A</t>
  </si>
  <si>
    <t>Data de apresentação da proposta</t>
  </si>
  <si>
    <t>B</t>
  </si>
  <si>
    <t>Município</t>
  </si>
  <si>
    <t>DF</t>
  </si>
  <si>
    <t>C</t>
  </si>
  <si>
    <t>Ano do Acordo, Convenção ou Dissídio Coletivo</t>
  </si>
  <si>
    <t>D</t>
  </si>
  <si>
    <t>Nº de meses de execução contratual</t>
  </si>
  <si>
    <t>Identificação do Serviço</t>
  </si>
  <si>
    <t>Tipo de Serviço</t>
  </si>
  <si>
    <t>Unidade de Medida</t>
  </si>
  <si>
    <t>Quantidade total a contratar (em função da unidade de medida)</t>
  </si>
  <si>
    <t>Asseio, conservação e limpeza</t>
  </si>
  <si>
    <t>Posto</t>
  </si>
  <si>
    <t>Dados para composição dos custos referentes à mão-de-obra</t>
  </si>
  <si>
    <t>Tipo de serviço (mesmo serviço com características distintas)</t>
  </si>
  <si>
    <t>Classificação Brasileira de Ocupações (CBO)</t>
  </si>
  <si>
    <t>Salário Nominativo da Categoria Profissional</t>
  </si>
  <si>
    <t>R$ 2.536,66</t>
  </si>
  <si>
    <t>Categoria profissional (vinculada à execução contratual)</t>
  </si>
  <si>
    <t>Data base da categoria (dia/mês/ano)</t>
  </si>
  <si>
    <t>MÓDULO 1 - COMPOSIÇÃO DA REMUNERAÇÃO</t>
  </si>
  <si>
    <t>COMPOSIÇÃO DA REMUNERAÇÃO</t>
  </si>
  <si>
    <t>%</t>
  </si>
  <si>
    <t>VALOR (R$)</t>
  </si>
  <si>
    <t>Salário Base</t>
  </si>
  <si>
    <t xml:space="preserve">Adicional Periculosidade </t>
  </si>
  <si>
    <t>Adicional Insalubridade</t>
  </si>
  <si>
    <t>Adicional Noturno</t>
  </si>
  <si>
    <t>E</t>
  </si>
  <si>
    <t>Adicional de Hora Noturna Reduzida</t>
  </si>
  <si>
    <t>F</t>
  </si>
  <si>
    <t>Outros (especificar)</t>
  </si>
  <si>
    <t>TOTAL DO MÓDULO 1</t>
  </si>
  <si>
    <t>MÓDULO 2 – ENCARGOS E BENEFÍCIOS ANUAIS, MENSAIS E DIÁRIOS</t>
  </si>
  <si>
    <t>Submódulo 2.1 - 13º Salário, Férias e Adicional de Férias</t>
  </si>
  <si>
    <t>13 (Décimo-terceiro) salário (Percentual obrigatório conforme Anexo XII - IN 5/17)</t>
  </si>
  <si>
    <t>Férias e Adicional de Férias  (Percentual obrigatório conforme Anexo XII - IN 5/17)</t>
  </si>
  <si>
    <t>TOTAL SUBMÓDULO 2.1</t>
  </si>
  <si>
    <t>Submódulo 2.2 - GPS, FGTS e Outras Contribuições</t>
  </si>
  <si>
    <t xml:space="preserve">INSS </t>
  </si>
  <si>
    <t xml:space="preserve">Salário Educação </t>
  </si>
  <si>
    <t>SAT (Seguro Acidente de Trabalho)</t>
  </si>
  <si>
    <t>SESC ou SESI</t>
  </si>
  <si>
    <t xml:space="preserve">SENAI - SENAC </t>
  </si>
  <si>
    <t xml:space="preserve">SEBRAE </t>
  </si>
  <si>
    <t>G</t>
  </si>
  <si>
    <t xml:space="preserve">INCRA </t>
  </si>
  <si>
    <t>H</t>
  </si>
  <si>
    <t xml:space="preserve">FGTS </t>
  </si>
  <si>
    <t>TOTAL SUBMÓDULO 2.2</t>
  </si>
  <si>
    <t>Submódulo 2.3 - Benefícios Mensais e Diários</t>
  </si>
  <si>
    <t>Transporte (R$ 5,5 x 2 x 22 - 6% x SalBase)</t>
  </si>
  <si>
    <t>-</t>
  </si>
  <si>
    <t xml:space="preserve">Auxílio-Refeição/Alimentação e Cesta Básica (R$ 40,50) x 22   </t>
  </si>
  <si>
    <t xml:space="preserve">Benefício Social Familiar e Benefício Natalidade </t>
  </si>
  <si>
    <t>Auxílio Saúde</t>
  </si>
  <si>
    <t>R$ 175,76</t>
  </si>
  <si>
    <t>Seguro de Vida</t>
  </si>
  <si>
    <t>TOTAL SUBMÓDULO 2.3</t>
  </si>
  <si>
    <t>QUADRO-RESUMO DO MÓDULO 2 - ENCARGOS, BENEFÍCIOS ANUAIS, MENSAIS E DIÁRIOS</t>
  </si>
  <si>
    <t>Módulo 2 - Encargos, Benefícios Anuais, Mensais e Diários</t>
  </si>
  <si>
    <t>2.1</t>
  </si>
  <si>
    <t>13º Salário, Férias e Adicional de Férias</t>
  </si>
  <si>
    <t>2.2</t>
  </si>
  <si>
    <t>GPS, FGTS e Outras Contribuições</t>
  </si>
  <si>
    <t>2.3</t>
  </si>
  <si>
    <t>Benefícios Mensais e Diários</t>
  </si>
  <si>
    <t>TOTAL DO MÓDULO 2</t>
  </si>
  <si>
    <t>MÓDULO 3 – PROVISÃO PARA RESCISÃO</t>
  </si>
  <si>
    <t>PROVISÃO PARA RESCISÃO</t>
  </si>
  <si>
    <t>Aviso Prévio Indenizado</t>
  </si>
  <si>
    <t>Incidência do FGTS sobre Aviso Prévio Indenizado</t>
  </si>
  <si>
    <t xml:space="preserve">Aviso Prévio Trabalhado </t>
  </si>
  <si>
    <t>Incidência de GPS, FGTS e outras contribuições sobre o Aviso Prévio Trabalhado</t>
  </si>
  <si>
    <t>Multa sobre FGTS e contribuição social sobre o aviso prévio indenizado e sobre o aviso prévio trabalhado  (Alterado conforme Lei  nº  13.932/2019 )</t>
  </si>
  <si>
    <t>TOTAL DO MÓDULO 3</t>
  </si>
  <si>
    <t>MÓDULO 4 – CUSTO DE REPOSIÇÃO DO PROFISSIONAL AUSENTE</t>
  </si>
  <si>
    <t>Submódulo 4.1 - Substituto nas 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</si>
  <si>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</si>
  <si>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</si>
  <si>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</si>
  <si>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</si>
  <si>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</si>
  <si>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</si>
  <si>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TOTAL SUBMÓDULO 4.1</t>
  </si>
  <si>
    <t>Submódulo 4.2 - Intrajornada</t>
  </si>
  <si>
    <t xml:space="preserve"> Substituto na cobertura de 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</si>
  <si>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</si>
  <si>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</si>
  <si>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</si>
  <si>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</si>
  <si>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Substituto nas Ausências Legais</t>
  </si>
  <si>
    <t>4.2</t>
  </si>
  <si>
    <t>Substituto na Intrajornada</t>
  </si>
  <si>
    <t>TOTAL DO MÓDULO 4</t>
  </si>
  <si>
    <t xml:space="preserve">Valor Total </t>
  </si>
  <si>
    <t>MÓDULO 5 – INSUMOS DIVERSOS</t>
  </si>
  <si>
    <t>INSUMOS DIVERSOS</t>
  </si>
  <si>
    <t xml:space="preserve">Insumo dos Uniformes </t>
  </si>
  <si>
    <t>Insumo de Materiais</t>
  </si>
  <si>
    <t>Utensílios</t>
  </si>
  <si>
    <t>TOTAL DO 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</si>
  <si>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</si>
  <si>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</si>
  <si>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</si>
  <si>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</si>
  <si>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</si>
  <si>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</si>
  <si>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>PIS (Lucro Presumido)</t>
  </si>
  <si>
    <t>C.2</t>
  </si>
  <si>
    <t>COFINS (Lucro Presumido)</t>
  </si>
  <si>
    <t>C.3</t>
  </si>
  <si>
    <t>ISS</t>
  </si>
  <si>
    <t>TOTAL DO MÓDULO 6</t>
  </si>
  <si>
    <t>a)</t>
  </si>
  <si>
    <t>Tributos % = To = .............................................................</t>
  </si>
  <si>
    <t>b)</t>
  </si>
  <si>
    <t>(Total dos Módulos 1, 2, 3, 4 e 5+ Custos indiretos + lucro)= Po = ...................................</t>
  </si>
  <si>
    <t>c)</t>
  </si>
  <si>
    <t>Po / (1 - To) = P1 = ..............................................................................</t>
  </si>
  <si>
    <t>Valor dos Tributos = P1 - Po</t>
  </si>
  <si>
    <t>QUADRO RESUMO DO CUSTO POR EMPREGADO</t>
  </si>
  <si>
    <t>Mão-de-Obra vinculada à execução contratual (valor por empregado)</t>
  </si>
  <si>
    <t>Subtotal (A + B + C + D + E)</t>
  </si>
  <si>
    <t>PREÇO TOTAL POR EMPREGADO</t>
  </si>
  <si>
    <t>Categoria profissional: Ajudante de Cozinha</t>
  </si>
  <si>
    <t>VALOR TOTAL</t>
  </si>
  <si>
    <t>Categoria profissional: Sevirços Gerais</t>
  </si>
  <si>
    <t>Auxiliar serviços gerais</t>
  </si>
  <si>
    <t>Categoria profissional: Agente de Portaria</t>
  </si>
  <si>
    <t>Agente de Portaria</t>
  </si>
  <si>
    <t>Categoria profissional: VIGILANTE</t>
  </si>
  <si>
    <t>https://sindesvdf.com.br/news/wp-content/uploads/2023/03/CCT-2023-retificada.pdf</t>
  </si>
  <si>
    <t>VIGILANTE</t>
  </si>
  <si>
    <t>Outros ()</t>
  </si>
  <si>
    <t>Categoria profissional: CAIXA</t>
  </si>
  <si>
    <t>https://www.fecomerciodf.com.br/wp-content/uploads/2022/06/sindhobar-x-sindmoto-2022-2024.pdf</t>
  </si>
  <si>
    <t>CAIXA</t>
  </si>
  <si>
    <t>Outros (QUEBRA DE CAIXA)</t>
  </si>
  <si>
    <t xml:space="preserve">Categoria profissional: NUTRICIONISTA </t>
  </si>
  <si>
    <t>NUTRICIONISTA</t>
  </si>
  <si>
    <t/>
  </si>
  <si>
    <r>
      <rPr>
        <b/>
        <sz val="11"/>
        <rFont val="Calibri"/>
        <family val="2"/>
        <scheme val="minor"/>
      </rPr>
      <t>Valor Total</t>
    </r>
    <r>
      <rPr>
        <b/>
        <sz val="11"/>
        <color theme="4" tint="-0.249977111117893"/>
        <rFont val="Calibri"/>
        <family val="2"/>
        <scheme val="minor"/>
      </rPr>
      <t xml:space="preserve"> Portelinha </t>
    </r>
    <r>
      <rPr>
        <b/>
        <sz val="11"/>
        <rFont val="Calibri"/>
        <family val="2"/>
        <scheme val="minor"/>
      </rPr>
      <t>e</t>
    </r>
    <r>
      <rPr>
        <b/>
        <sz val="11"/>
        <color theme="4" tint="-0.249977111117893"/>
        <rFont val="Calibri"/>
        <family val="2"/>
        <scheme val="minor"/>
      </rPr>
      <t xml:space="preserve"> </t>
    </r>
    <r>
      <rPr>
        <b/>
        <sz val="11"/>
        <color theme="9" tint="-0.499984740745262"/>
        <rFont val="Calibri"/>
        <family val="2"/>
        <scheme val="minor"/>
      </rPr>
      <t>Varjão</t>
    </r>
    <r>
      <rPr>
        <b/>
        <sz val="11"/>
        <color theme="4" tint="-0.249977111117893"/>
        <rFont val="Calibri"/>
        <family val="2"/>
        <scheme val="minor"/>
      </rPr>
      <t xml:space="preserve"> (CADA)</t>
    </r>
  </si>
  <si>
    <t>*Justificativa: Valores encontrados no Banco de Preços Públicos correspondentes a semenstrais ou anuais, foram divididos para alcançar valor final mensal.</t>
  </si>
  <si>
    <t>Custo Total Mão de Obra</t>
  </si>
  <si>
    <t>TOTAL  Custos Indiretos e Tributos</t>
  </si>
  <si>
    <t>Despesas com Custos Indiretos, Tributos e Lucro</t>
  </si>
  <si>
    <t>9- Custos Indiretos e Tributos</t>
  </si>
  <si>
    <t xml:space="preserve">9- Custos Indiretos e Tributos </t>
  </si>
  <si>
    <t xml:space="preserve">PIS (Lucro Real) </t>
  </si>
  <si>
    <t>COFINS(Lucro Real)</t>
  </si>
  <si>
    <t>ISS (Lucro Real)</t>
  </si>
  <si>
    <t xml:space="preserve">Custos Indiretos </t>
  </si>
  <si>
    <t>café</t>
  </si>
  <si>
    <t>almoço</t>
  </si>
  <si>
    <t>janta</t>
  </si>
  <si>
    <t>total mês</t>
  </si>
  <si>
    <t>Global</t>
  </si>
  <si>
    <t>Total GLOBAL</t>
  </si>
  <si>
    <t>total dia</t>
  </si>
  <si>
    <t>Luiz Cláudio Vieira de Souza</t>
  </si>
  <si>
    <t>Gerente de Suprimento de Compras</t>
  </si>
  <si>
    <t>Brasília, 20 de outubro de 2023</t>
  </si>
  <si>
    <t>Cristopher Amaral Marinos</t>
  </si>
  <si>
    <t>Técnico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</si>
</sst>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"/>
    <numFmt numFmtId="165" formatCode="0.0%"/>
    <numFmt numFmtId="166" formatCode="#,##0.00_ ;\-#,##0.00\ "/>
    <numFmt numFmtId="167" formatCode="_-&quot;R$&quot;\ * #,##0.0000000_-;\-&quot;R$&quot;\ * #,##0.0000000_-;_-&quot;R$&quot;\ * &quot;-&quot;??_-;_-@_-"/>
    <numFmt numFmtId="168" formatCode="&quot;R$ &quot;#,##0.00_);[Red]\(&quot;R$ &quot;#,##0.00\)"/>
    <numFmt numFmtId="169" formatCode="[$R$ -416]#,##0.00"/>
    <numFmt numFmtId="170" formatCode="_-&quot;R$&quot;\ * #,##0.00_-;\-&quot;R$&quot;\ * #,##0.00_-;_-&quot;R$&quot;\ * &quot;-&quot;??_-;_-@"/>
    <numFmt numFmtId="171" formatCode="_(&quot;R$ &quot;* #,##0.00_);_(&quot;R$ &quot;* \(#,##0.00\);_(&quot;R$ &quot;* &quot;-&quot;??_);_(@_)"/>
    <numFmt numFmtId="172" formatCode="_-* #,##0.00_-;\-* #,##0.00_-;_-* &quot;-&quot;??_-;_-@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34998626667073579"/>
        <bgColor rgb="FFC9DAF8"/>
      </patternFill>
    </fill>
    <fill>
      <patternFill patternType="solid">
        <fgColor theme="9" tint="0.79998168889431442"/>
        <bgColor rgb="FFCC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rgb="FFC9DAF8"/>
      </patternFill>
    </fill>
    <fill>
      <patternFill patternType="solid">
        <fgColor theme="9" tint="0.79998168889431442"/>
        <bgColor rgb="FFFCE5CD"/>
      </patternFill>
    </fill>
    <fill>
      <patternFill patternType="solid">
        <fgColor theme="9" tint="0.79998168889431442"/>
        <bgColor rgb="FFD9EAD3"/>
      </patternFill>
    </fill>
    <fill>
      <patternFill patternType="solid">
        <fgColor theme="3" tint="0.79998168889431442"/>
        <bgColor rgb="FFC9DAF8"/>
      </patternFill>
    </fill>
    <fill>
      <patternFill patternType="solid">
        <fgColor theme="3" tint="0.79998168889431442"/>
        <bgColor rgb="FFFCE5CD"/>
      </patternFill>
    </fill>
    <fill>
      <patternFill patternType="solid">
        <fgColor theme="3" tint="0.79998168889431442"/>
        <bgColor rgb="FFCCCCCC"/>
      </patternFill>
    </fill>
    <fill>
      <patternFill patternType="solid">
        <fgColor theme="3" tint="0.79998168889431442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D9EAD3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rgb="FFFCE5CD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0" tint="-0.14999847407452621"/>
        <bgColor rgb="FFD9EAD3"/>
      </patternFill>
    </fill>
    <fill>
      <patternFill patternType="solid">
        <fgColor rgb="FFD8D8D8"/>
        <bgColor rgb="FFD8D8D8"/>
      </patternFill>
    </fill>
    <fill>
      <patternFill patternType="solid">
        <fgColor rgb="FFC0C0C0"/>
        <bgColor rgb="FFC0C0C0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D8D8D8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/>
    <xf numFmtId="44" fontId="22" fillId="0" borderId="0" applyFont="0" applyFill="0" applyBorder="0" applyAlignment="0" applyProtection="0"/>
  </cellStyleXfs>
  <cellXfs count="404">
    <xf numFmtId="0" fontId="0" fillId="0" borderId="0" xfId="0"/>
    <xf numFmtId="0" fontId="0" fillId="2" borderId="0" xfId="0" applyFill="1"/>
    <xf numFmtId="0" fontId="5" fillId="2" borderId="1" xfId="0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0" fillId="2" borderId="0" xfId="0" applyFill="1" applyAlignment="1">
      <alignment vertical="center"/>
    </xf>
    <xf numFmtId="0" fontId="6" fillId="2" borderId="12" xfId="0" applyFont="1" applyFill="1" applyBorder="1" applyAlignment="1">
      <alignment wrapText="1"/>
    </xf>
    <xf numFmtId="0" fontId="6" fillId="2" borderId="12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wrapText="1"/>
    </xf>
    <xf numFmtId="0" fontId="6" fillId="2" borderId="1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5" fillId="2" borderId="0" xfId="0" applyFont="1" applyFill="1"/>
    <xf numFmtId="0" fontId="4" fillId="13" borderId="13" xfId="0" applyFont="1" applyFill="1" applyBorder="1" applyAlignment="1">
      <alignment horizontal="center" vertical="center"/>
    </xf>
    <xf numFmtId="0" fontId="5" fillId="5" borderId="1" xfId="0" applyFont="1" applyFill="1" applyBorder="1"/>
    <xf numFmtId="3" fontId="5" fillId="6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10" fontId="4" fillId="2" borderId="1" xfId="1" applyNumberFormat="1" applyFont="1" applyFill="1" applyBorder="1" applyAlignment="1">
      <alignment horizontal="center"/>
    </xf>
    <xf numFmtId="165" fontId="5" fillId="2" borderId="0" xfId="0" applyNumberFormat="1" applyFont="1" applyFill="1"/>
    <xf numFmtId="0" fontId="5" fillId="2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center" vertical="top"/>
    </xf>
    <xf numFmtId="0" fontId="4" fillId="11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5" xfId="2" applyFont="1" applyBorder="1" applyAlignment="1">
      <alignment horizontal="left" vertical="top"/>
    </xf>
    <xf numFmtId="0" fontId="10" fillId="0" borderId="7" xfId="2" applyFont="1" applyBorder="1" applyAlignment="1">
      <alignment horizontal="left" vertical="top"/>
    </xf>
    <xf numFmtId="0" fontId="10" fillId="0" borderId="5" xfId="2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top" shrinkToFit="1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center" vertical="top"/>
    </xf>
    <xf numFmtId="0" fontId="5" fillId="22" borderId="1" xfId="0" applyFont="1" applyFill="1" applyBorder="1" applyAlignment="1">
      <alignment horizontal="center"/>
    </xf>
    <xf numFmtId="0" fontId="5" fillId="18" borderId="1" xfId="0" applyFont="1" applyFill="1" applyBorder="1" applyAlignment="1">
      <alignment horizontal="center"/>
    </xf>
    <xf numFmtId="0" fontId="5" fillId="21" borderId="1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 vertical="center"/>
    </xf>
    <xf numFmtId="0" fontId="5" fillId="22" borderId="1" xfId="0" applyFont="1" applyFill="1" applyBorder="1" applyAlignment="1">
      <alignment horizontal="center" vertical="center"/>
    </xf>
    <xf numFmtId="0" fontId="5" fillId="19" borderId="1" xfId="0" applyFont="1" applyFill="1" applyBorder="1" applyAlignment="1">
      <alignment horizontal="center"/>
    </xf>
    <xf numFmtId="0" fontId="5" fillId="23" borderId="1" xfId="0" applyFont="1" applyFill="1" applyBorder="1" applyAlignment="1">
      <alignment horizontal="center"/>
    </xf>
    <xf numFmtId="0" fontId="5" fillId="22" borderId="4" xfId="0" applyFont="1" applyFill="1" applyBorder="1" applyAlignment="1">
      <alignment horizontal="center"/>
    </xf>
    <xf numFmtId="0" fontId="5" fillId="25" borderId="1" xfId="0" applyFont="1" applyFill="1" applyBorder="1" applyAlignment="1">
      <alignment horizontal="center"/>
    </xf>
    <xf numFmtId="0" fontId="5" fillId="26" borderId="4" xfId="0" applyFont="1" applyFill="1" applyBorder="1" applyAlignment="1">
      <alignment horizontal="center"/>
    </xf>
    <xf numFmtId="0" fontId="5" fillId="26" borderId="1" xfId="0" applyFont="1" applyFill="1" applyBorder="1" applyAlignment="1">
      <alignment horizontal="center"/>
    </xf>
    <xf numFmtId="0" fontId="5" fillId="26" borderId="1" xfId="0" applyFont="1" applyFill="1" applyBorder="1" applyAlignment="1">
      <alignment horizontal="center" vertical="center"/>
    </xf>
    <xf numFmtId="0" fontId="5" fillId="27" borderId="1" xfId="0" applyFont="1" applyFill="1" applyBorder="1" applyAlignment="1">
      <alignment horizontal="center"/>
    </xf>
    <xf numFmtId="0" fontId="4" fillId="20" borderId="13" xfId="0" applyFont="1" applyFill="1" applyBorder="1" applyAlignment="1">
      <alignment horizontal="center" vertical="center" wrapText="1"/>
    </xf>
    <xf numFmtId="0" fontId="11" fillId="25" borderId="14" xfId="0" applyFont="1" applyFill="1" applyBorder="1" applyAlignment="1">
      <alignment horizontal="center"/>
    </xf>
    <xf numFmtId="0" fontId="11" fillId="25" borderId="15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10" borderId="1" xfId="0" applyFont="1" applyFill="1" applyBorder="1" applyAlignment="1">
      <alignment horizontal="center" vertical="center"/>
    </xf>
    <xf numFmtId="43" fontId="0" fillId="2" borderId="1" xfId="0" applyNumberFormat="1" applyFill="1" applyBorder="1" applyAlignment="1">
      <alignment vertical="center"/>
    </xf>
    <xf numFmtId="0" fontId="2" fillId="30" borderId="1" xfId="0" applyFont="1" applyFill="1" applyBorder="1" applyAlignment="1">
      <alignment horizontal="center"/>
    </xf>
    <xf numFmtId="0" fontId="12" fillId="15" borderId="15" xfId="0" applyFont="1" applyFill="1" applyBorder="1" applyAlignment="1">
      <alignment horizontal="left" vertical="center" wrapText="1"/>
    </xf>
    <xf numFmtId="0" fontId="12" fillId="15" borderId="15" xfId="0" applyFont="1" applyFill="1" applyBorder="1" applyAlignment="1">
      <alignment horizontal="center" vertical="center" wrapText="1"/>
    </xf>
    <xf numFmtId="0" fontId="12" fillId="11" borderId="15" xfId="0" applyFont="1" applyFill="1" applyBorder="1" applyAlignment="1">
      <alignment horizontal="left" vertical="center" wrapText="1"/>
    </xf>
    <xf numFmtId="0" fontId="12" fillId="11" borderId="15" xfId="0" applyFont="1" applyFill="1" applyBorder="1" applyAlignment="1">
      <alignment horizontal="center" vertical="center" wrapText="1"/>
    </xf>
    <xf numFmtId="0" fontId="12" fillId="24" borderId="15" xfId="0" applyFont="1" applyFill="1" applyBorder="1" applyAlignment="1">
      <alignment horizontal="left" vertical="center" wrapText="1"/>
    </xf>
    <xf numFmtId="0" fontId="12" fillId="24" borderId="15" xfId="0" applyFont="1" applyFill="1" applyBorder="1" applyAlignment="1">
      <alignment horizontal="center" vertical="center" wrapText="1"/>
    </xf>
    <xf numFmtId="0" fontId="0" fillId="24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44" fontId="0" fillId="2" borderId="1" xfId="3" applyFont="1" applyFill="1" applyBorder="1"/>
    <xf numFmtId="44" fontId="0" fillId="7" borderId="1" xfId="3" applyFont="1" applyFill="1" applyBorder="1"/>
    <xf numFmtId="44" fontId="0" fillId="30" borderId="1" xfId="3" applyFont="1" applyFill="1" applyBorder="1"/>
    <xf numFmtId="44" fontId="16" fillId="30" borderId="1" xfId="3" applyFont="1" applyFill="1" applyBorder="1" applyAlignment="1">
      <alignment horizontal="center" vertical="center"/>
    </xf>
    <xf numFmtId="44" fontId="14" fillId="30" borderId="1" xfId="3" applyFont="1" applyFill="1" applyBorder="1" applyAlignment="1">
      <alignment horizontal="center"/>
    </xf>
    <xf numFmtId="44" fontId="14" fillId="12" borderId="4" xfId="3" applyFont="1" applyFill="1" applyBorder="1" applyAlignment="1">
      <alignment horizontal="center"/>
    </xf>
    <xf numFmtId="0" fontId="17" fillId="2" borderId="0" xfId="0" applyFont="1" applyFill="1"/>
    <xf numFmtId="0" fontId="15" fillId="2" borderId="0" xfId="0" applyFont="1" applyFill="1"/>
    <xf numFmtId="44" fontId="16" fillId="12" borderId="1" xfId="3" applyFont="1" applyFill="1" applyBorder="1" applyAlignment="1">
      <alignment vertical="top" wrapText="1"/>
    </xf>
    <xf numFmtId="44" fontId="2" fillId="30" borderId="1" xfId="3" applyFont="1" applyFill="1" applyBorder="1" applyAlignment="1">
      <alignment horizontal="center"/>
    </xf>
    <xf numFmtId="44" fontId="16" fillId="12" borderId="4" xfId="3" applyFont="1" applyFill="1" applyBorder="1" applyAlignment="1">
      <alignment horizontal="center" vertical="center"/>
    </xf>
    <xf numFmtId="44" fontId="16" fillId="12" borderId="1" xfId="3" applyFont="1" applyFill="1" applyBorder="1" applyAlignment="1">
      <alignment horizontal="center" vertical="center"/>
    </xf>
    <xf numFmtId="44" fontId="14" fillId="12" borderId="1" xfId="3" applyFont="1" applyFill="1" applyBorder="1" applyAlignment="1">
      <alignment horizontal="center"/>
    </xf>
    <xf numFmtId="44" fontId="19" fillId="30" borderId="1" xfId="3" applyFont="1" applyFill="1" applyBorder="1" applyAlignment="1">
      <alignment horizontal="center" vertical="center"/>
    </xf>
    <xf numFmtId="44" fontId="19" fillId="12" borderId="4" xfId="3" applyFont="1" applyFill="1" applyBorder="1" applyAlignment="1">
      <alignment horizontal="center" vertical="center"/>
    </xf>
    <xf numFmtId="44" fontId="0" fillId="2" borderId="3" xfId="3" applyFont="1" applyFill="1" applyBorder="1"/>
    <xf numFmtId="0" fontId="0" fillId="28" borderId="0" xfId="0" applyFill="1" applyAlignment="1">
      <alignment horizontal="center"/>
    </xf>
    <xf numFmtId="0" fontId="11" fillId="25" borderId="22" xfId="0" applyFont="1" applyFill="1" applyBorder="1" applyAlignment="1">
      <alignment horizontal="center" wrapText="1"/>
    </xf>
    <xf numFmtId="0" fontId="11" fillId="25" borderId="1" xfId="0" applyFont="1" applyFill="1" applyBorder="1" applyAlignment="1">
      <alignment horizontal="center" wrapText="1"/>
    </xf>
    <xf numFmtId="44" fontId="5" fillId="2" borderId="1" xfId="0" applyNumberFormat="1" applyFont="1" applyFill="1" applyBorder="1"/>
    <xf numFmtId="0" fontId="5" fillId="25" borderId="3" xfId="0" applyFont="1" applyFill="1" applyBorder="1" applyAlignment="1">
      <alignment horizontal="center"/>
    </xf>
    <xf numFmtId="0" fontId="5" fillId="21" borderId="3" xfId="0" applyFont="1" applyFill="1" applyBorder="1" applyAlignment="1">
      <alignment horizontal="center"/>
    </xf>
    <xf numFmtId="0" fontId="5" fillId="18" borderId="3" xfId="0" applyFont="1" applyFill="1" applyBorder="1" applyAlignment="1">
      <alignment horizontal="center"/>
    </xf>
    <xf numFmtId="0" fontId="5" fillId="26" borderId="3" xfId="0" applyFont="1" applyFill="1" applyBorder="1" applyAlignment="1">
      <alignment horizontal="center"/>
    </xf>
    <xf numFmtId="0" fontId="5" fillId="22" borderId="3" xfId="0" applyFont="1" applyFill="1" applyBorder="1" applyAlignment="1">
      <alignment horizontal="center"/>
    </xf>
    <xf numFmtId="0" fontId="5" fillId="14" borderId="3" xfId="0" applyFont="1" applyFill="1" applyBorder="1" applyAlignment="1">
      <alignment horizontal="center"/>
    </xf>
    <xf numFmtId="0" fontId="5" fillId="27" borderId="4" xfId="0" applyFont="1" applyFill="1" applyBorder="1" applyAlignment="1">
      <alignment horizontal="center"/>
    </xf>
    <xf numFmtId="0" fontId="5" fillId="23" borderId="4" xfId="0" applyFont="1" applyFill="1" applyBorder="1" applyAlignment="1">
      <alignment horizontal="center"/>
    </xf>
    <xf numFmtId="0" fontId="5" fillId="19" borderId="4" xfId="0" applyFont="1" applyFill="1" applyBorder="1" applyAlignment="1">
      <alignment horizontal="center"/>
    </xf>
    <xf numFmtId="44" fontId="0" fillId="2" borderId="4" xfId="3" applyFont="1" applyFill="1" applyBorder="1"/>
    <xf numFmtId="44" fontId="16" fillId="16" borderId="1" xfId="3" applyFont="1" applyFill="1" applyBorder="1" applyAlignment="1">
      <alignment horizontal="center" vertical="center"/>
    </xf>
    <xf numFmtId="44" fontId="14" fillId="16" borderId="1" xfId="3" applyFont="1" applyFill="1" applyBorder="1" applyAlignment="1">
      <alignment horizontal="center"/>
    </xf>
    <xf numFmtId="44" fontId="5" fillId="7" borderId="1" xfId="0" applyNumberFormat="1" applyFont="1" applyFill="1" applyBorder="1"/>
    <xf numFmtId="0" fontId="7" fillId="31" borderId="1" xfId="0" applyFont="1" applyFill="1" applyBorder="1" applyAlignment="1">
      <alignment horizontal="center" vertical="center"/>
    </xf>
    <xf numFmtId="0" fontId="10" fillId="31" borderId="1" xfId="0" applyFont="1" applyFill="1" applyBorder="1" applyAlignment="1">
      <alignment horizontal="left" vertical="center" wrapText="1"/>
    </xf>
    <xf numFmtId="0" fontId="10" fillId="31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0" fillId="0" borderId="7" xfId="2" applyFont="1" applyBorder="1" applyAlignment="1">
      <alignment horizontal="left" vertical="top" wrapText="1"/>
    </xf>
    <xf numFmtId="0" fontId="2" fillId="32" borderId="1" xfId="0" applyFont="1" applyFill="1" applyBorder="1" applyAlignment="1">
      <alignment horizontal="center"/>
    </xf>
    <xf numFmtId="0" fontId="0" fillId="32" borderId="1" xfId="0" applyFill="1" applyBorder="1"/>
    <xf numFmtId="0" fontId="13" fillId="15" borderId="15" xfId="0" applyFont="1" applyFill="1" applyBorder="1" applyAlignment="1">
      <alignment horizontal="left" vertical="center" wrapText="1"/>
    </xf>
    <xf numFmtId="0" fontId="10" fillId="2" borderId="5" xfId="2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164" fontId="6" fillId="9" borderId="4" xfId="0" applyNumberFormat="1" applyFont="1" applyFill="1" applyBorder="1" applyAlignment="1">
      <alignment horizontal="center" vertical="center" shrinkToFit="1"/>
    </xf>
    <xf numFmtId="164" fontId="6" fillId="11" borderId="4" xfId="0" applyNumberFormat="1" applyFont="1" applyFill="1" applyBorder="1" applyAlignment="1">
      <alignment horizontal="center" vertical="center" shrinkToFit="1"/>
    </xf>
    <xf numFmtId="164" fontId="6" fillId="9" borderId="1" xfId="0" applyNumberFormat="1" applyFont="1" applyFill="1" applyBorder="1" applyAlignment="1">
      <alignment horizontal="center" vertical="center" shrinkToFit="1"/>
    </xf>
    <xf numFmtId="164" fontId="6" fillId="11" borderId="1" xfId="0" applyNumberFormat="1" applyFont="1" applyFill="1" applyBorder="1" applyAlignment="1">
      <alignment horizontal="center" vertical="center" shrinkToFit="1"/>
    </xf>
    <xf numFmtId="0" fontId="2" fillId="31" borderId="1" xfId="0" applyFont="1" applyFill="1" applyBorder="1" applyAlignment="1">
      <alignment horizontal="center" vertical="center"/>
    </xf>
    <xf numFmtId="0" fontId="2" fillId="31" borderId="1" xfId="0" applyFont="1" applyFill="1" applyBorder="1" applyAlignment="1">
      <alignment horizontal="center" vertical="center" wrapText="1"/>
    </xf>
    <xf numFmtId="164" fontId="6" fillId="31" borderId="1" xfId="0" applyNumberFormat="1" applyFont="1" applyFill="1" applyBorder="1" applyAlignment="1">
      <alignment horizontal="center" vertical="center" shrinkToFit="1"/>
    </xf>
    <xf numFmtId="44" fontId="0" fillId="31" borderId="1" xfId="3" applyFont="1" applyFill="1" applyBorder="1"/>
    <xf numFmtId="44" fontId="16" fillId="31" borderId="1" xfId="3" applyFont="1" applyFill="1" applyBorder="1" applyAlignment="1">
      <alignment horizontal="center" vertical="center"/>
    </xf>
    <xf numFmtId="44" fontId="0" fillId="0" borderId="0" xfId="3" applyFont="1"/>
    <xf numFmtId="44" fontId="2" fillId="31" borderId="1" xfId="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shrinkToFit="1"/>
    </xf>
    <xf numFmtId="44" fontId="0" fillId="32" borderId="1" xfId="3" applyFont="1" applyFill="1" applyBorder="1"/>
    <xf numFmtId="0" fontId="10" fillId="2" borderId="5" xfId="2" applyFont="1" applyFill="1" applyBorder="1" applyAlignment="1">
      <alignment horizontal="left" vertical="top"/>
    </xf>
    <xf numFmtId="0" fontId="20" fillId="2" borderId="1" xfId="0" applyFont="1" applyFill="1" applyBorder="1" applyAlignment="1">
      <alignment horizontal="left" vertical="top"/>
    </xf>
    <xf numFmtId="0" fontId="10" fillId="0" borderId="3" xfId="0" applyFont="1" applyBorder="1" applyAlignment="1">
      <alignment horizontal="center" vertical="top" wrapText="1"/>
    </xf>
    <xf numFmtId="0" fontId="10" fillId="0" borderId="1" xfId="2" applyFont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top"/>
    </xf>
    <xf numFmtId="164" fontId="6" fillId="9" borderId="6" xfId="2" applyNumberFormat="1" applyFont="1" applyFill="1" applyBorder="1" applyAlignment="1">
      <alignment horizontal="center" vertical="top" shrinkToFit="1"/>
    </xf>
    <xf numFmtId="164" fontId="6" fillId="11" borderId="9" xfId="0" applyNumberFormat="1" applyFont="1" applyFill="1" applyBorder="1" applyAlignment="1">
      <alignment horizontal="center" vertical="top" shrinkToFit="1"/>
    </xf>
    <xf numFmtId="164" fontId="6" fillId="9" borderId="8" xfId="2" applyNumberFormat="1" applyFont="1" applyFill="1" applyBorder="1" applyAlignment="1">
      <alignment horizontal="center" vertical="top" shrinkToFit="1"/>
    </xf>
    <xf numFmtId="164" fontId="6" fillId="11" borderId="10" xfId="0" applyNumberFormat="1" applyFont="1" applyFill="1" applyBorder="1" applyAlignment="1">
      <alignment horizontal="center" vertical="top" shrinkToFit="1"/>
    </xf>
    <xf numFmtId="1" fontId="6" fillId="9" borderId="6" xfId="2" applyNumberFormat="1" applyFont="1" applyFill="1" applyBorder="1" applyAlignment="1">
      <alignment horizontal="center" vertical="top" shrinkToFit="1"/>
    </xf>
    <xf numFmtId="1" fontId="6" fillId="11" borderId="9" xfId="0" applyNumberFormat="1" applyFont="1" applyFill="1" applyBorder="1" applyAlignment="1">
      <alignment horizontal="center" vertical="top" shrinkToFit="1"/>
    </xf>
    <xf numFmtId="164" fontId="20" fillId="9" borderId="1" xfId="0" applyNumberFormat="1" applyFont="1" applyFill="1" applyBorder="1" applyAlignment="1">
      <alignment horizontal="center" vertical="top"/>
    </xf>
    <xf numFmtId="164" fontId="20" fillId="11" borderId="1" xfId="0" applyNumberFormat="1" applyFont="1" applyFill="1" applyBorder="1" applyAlignment="1">
      <alignment horizontal="center" vertical="top"/>
    </xf>
    <xf numFmtId="164" fontId="10" fillId="9" borderId="1" xfId="0" applyNumberFormat="1" applyFont="1" applyFill="1" applyBorder="1" applyAlignment="1">
      <alignment horizontal="center" vertical="center"/>
    </xf>
    <xf numFmtId="164" fontId="6" fillId="11" borderId="1" xfId="2" applyNumberFormat="1" applyFont="1" applyFill="1" applyBorder="1" applyAlignment="1">
      <alignment horizontal="center" vertical="center" shrinkToFit="1"/>
    </xf>
    <xf numFmtId="0" fontId="6" fillId="11" borderId="1" xfId="0" applyFont="1" applyFill="1" applyBorder="1" applyAlignment="1">
      <alignment horizontal="center" vertical="center"/>
    </xf>
    <xf numFmtId="164" fontId="6" fillId="11" borderId="1" xfId="0" applyNumberFormat="1" applyFont="1" applyFill="1" applyBorder="1" applyAlignment="1">
      <alignment horizontal="center" vertical="center"/>
    </xf>
    <xf numFmtId="167" fontId="0" fillId="2" borderId="1" xfId="3" applyNumberFormat="1" applyFont="1" applyFill="1" applyBorder="1"/>
    <xf numFmtId="0" fontId="2" fillId="16" borderId="12" xfId="0" applyFont="1" applyFill="1" applyBorder="1"/>
    <xf numFmtId="0" fontId="2" fillId="16" borderId="18" xfId="0" applyFont="1" applyFill="1" applyBorder="1"/>
    <xf numFmtId="0" fontId="2" fillId="16" borderId="1" xfId="0" applyFont="1" applyFill="1" applyBorder="1" applyAlignment="1">
      <alignment horizontal="center" vertical="center"/>
    </xf>
    <xf numFmtId="0" fontId="2" fillId="16" borderId="0" xfId="0" applyFont="1" applyFill="1"/>
    <xf numFmtId="0" fontId="4" fillId="17" borderId="13" xfId="0" applyFont="1" applyFill="1" applyBorder="1" applyAlignment="1">
      <alignment horizontal="center" vertical="center" wrapText="1"/>
    </xf>
    <xf numFmtId="0" fontId="4" fillId="33" borderId="23" xfId="0" applyFont="1" applyFill="1" applyBorder="1" applyAlignment="1">
      <alignment horizontal="center" vertical="center"/>
    </xf>
    <xf numFmtId="0" fontId="2" fillId="12" borderId="12" xfId="0" applyFont="1" applyFill="1" applyBorder="1"/>
    <xf numFmtId="0" fontId="2" fillId="12" borderId="12" xfId="0" applyFont="1" applyFill="1" applyBorder="1" applyAlignment="1">
      <alignment horizontal="center" vertical="center"/>
    </xf>
    <xf numFmtId="0" fontId="5" fillId="31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31" borderId="1" xfId="0" applyFont="1" applyFill="1" applyBorder="1" applyAlignment="1">
      <alignment horizontal="center" vertical="center"/>
    </xf>
    <xf numFmtId="44" fontId="0" fillId="2" borderId="1" xfId="3" applyFont="1" applyFill="1" applyBorder="1" applyAlignment="1">
      <alignment horizontal="center" vertical="center"/>
    </xf>
    <xf numFmtId="0" fontId="9" fillId="25" borderId="1" xfId="0" applyFont="1" applyFill="1" applyBorder="1" applyAlignment="1">
      <alignment wrapText="1"/>
    </xf>
    <xf numFmtId="0" fontId="0" fillId="6" borderId="20" xfId="0" applyFill="1" applyBorder="1" applyAlignment="1">
      <alignment horizontal="center"/>
    </xf>
    <xf numFmtId="0" fontId="2" fillId="17" borderId="16" xfId="0" applyFont="1" applyFill="1" applyBorder="1" applyAlignment="1">
      <alignment horizontal="center" vertical="center"/>
    </xf>
    <xf numFmtId="0" fontId="11" fillId="25" borderId="14" xfId="0" applyFont="1" applyFill="1" applyBorder="1" applyAlignment="1">
      <alignment horizontal="center" vertical="center" wrapText="1"/>
    </xf>
    <xf numFmtId="0" fontId="11" fillId="25" borderId="15" xfId="0" applyFont="1" applyFill="1" applyBorder="1" applyAlignment="1">
      <alignment horizontal="center" vertical="center" wrapText="1"/>
    </xf>
    <xf numFmtId="0" fontId="2" fillId="17" borderId="16" xfId="0" applyFont="1" applyFill="1" applyBorder="1" applyAlignment="1">
      <alignment horizontal="center" vertical="center" wrapText="1"/>
    </xf>
    <xf numFmtId="44" fontId="19" fillId="2" borderId="4" xfId="3" applyFont="1" applyFill="1" applyBorder="1" applyAlignment="1">
      <alignment horizontal="center" vertical="center"/>
    </xf>
    <xf numFmtId="0" fontId="2" fillId="2" borderId="1" xfId="0" applyFont="1" applyFill="1" applyBorder="1"/>
    <xf numFmtId="0" fontId="11" fillId="33" borderId="24" xfId="0" applyFont="1" applyFill="1" applyBorder="1" applyAlignment="1">
      <alignment horizontal="center" vertical="center" wrapText="1"/>
    </xf>
    <xf numFmtId="0" fontId="11" fillId="33" borderId="24" xfId="0" applyFont="1" applyFill="1" applyBorder="1" applyAlignment="1">
      <alignment horizontal="center"/>
    </xf>
    <xf numFmtId="44" fontId="19" fillId="31" borderId="1" xfId="3" applyFont="1" applyFill="1" applyBorder="1" applyAlignment="1">
      <alignment horizontal="center" vertical="center"/>
    </xf>
    <xf numFmtId="44" fontId="19" fillId="2" borderId="1" xfId="3" applyFont="1" applyFill="1" applyBorder="1" applyAlignment="1">
      <alignment horizontal="center" vertical="center"/>
    </xf>
    <xf numFmtId="44" fontId="0" fillId="31" borderId="1" xfId="3" applyFont="1" applyFill="1" applyBorder="1" applyAlignment="1">
      <alignment horizontal="center" vertical="center"/>
    </xf>
    <xf numFmtId="0" fontId="2" fillId="17" borderId="21" xfId="0" applyFont="1" applyFill="1" applyBorder="1" applyAlignment="1">
      <alignment horizontal="center" vertical="center"/>
    </xf>
    <xf numFmtId="0" fontId="11" fillId="25" borderId="14" xfId="0" applyFont="1" applyFill="1" applyBorder="1" applyAlignment="1">
      <alignment horizontal="center" vertical="center"/>
    </xf>
    <xf numFmtId="0" fontId="11" fillId="33" borderId="24" xfId="0" applyFont="1" applyFill="1" applyBorder="1" applyAlignment="1">
      <alignment horizontal="center" vertical="center"/>
    </xf>
    <xf numFmtId="0" fontId="11" fillId="25" borderId="15" xfId="0" applyFont="1" applyFill="1" applyBorder="1" applyAlignment="1">
      <alignment horizontal="center" vertical="center"/>
    </xf>
    <xf numFmtId="1" fontId="11" fillId="25" borderId="15" xfId="0" applyNumberFormat="1" applyFont="1" applyFill="1" applyBorder="1" applyAlignment="1">
      <alignment horizontal="center" vertical="center"/>
    </xf>
    <xf numFmtId="0" fontId="11" fillId="33" borderId="15" xfId="0" applyFont="1" applyFill="1" applyBorder="1" applyAlignment="1">
      <alignment horizontal="center" vertical="center" wrapText="1"/>
    </xf>
    <xf numFmtId="0" fontId="11" fillId="33" borderId="22" xfId="0" applyFont="1" applyFill="1" applyBorder="1" applyAlignment="1">
      <alignment horizontal="center" wrapText="1"/>
    </xf>
    <xf numFmtId="0" fontId="11" fillId="33" borderId="1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 vertical="center" wrapText="1"/>
    </xf>
    <xf numFmtId="0" fontId="2" fillId="31" borderId="0" xfId="0" applyFont="1" applyFill="1" applyAlignment="1">
      <alignment horizontal="center" wrapText="1"/>
    </xf>
    <xf numFmtId="44" fontId="0" fillId="0" borderId="0" xfId="3" applyFont="1" applyAlignment="1">
      <alignment horizontal="center" vertical="center"/>
    </xf>
    <xf numFmtId="44" fontId="16" fillId="30" borderId="1" xfId="3" applyFont="1" applyFill="1" applyBorder="1" applyAlignment="1">
      <alignment vertical="center"/>
    </xf>
    <xf numFmtId="44" fontId="14" fillId="30" borderId="1" xfId="3" applyFont="1" applyFill="1" applyBorder="1" applyAlignment="1">
      <alignment vertical="center"/>
    </xf>
    <xf numFmtId="0" fontId="5" fillId="31" borderId="1" xfId="0" applyFont="1" applyFill="1" applyBorder="1" applyAlignment="1">
      <alignment vertical="center"/>
    </xf>
    <xf numFmtId="44" fontId="0" fillId="2" borderId="1" xfId="3" applyFont="1" applyFill="1" applyBorder="1" applyAlignment="1">
      <alignment vertical="center"/>
    </xf>
    <xf numFmtId="44" fontId="0" fillId="7" borderId="1" xfId="3" applyFont="1" applyFill="1" applyBorder="1" applyAlignment="1">
      <alignment vertical="center"/>
    </xf>
    <xf numFmtId="44" fontId="0" fillId="30" borderId="1" xfId="3" applyFont="1" applyFill="1" applyBorder="1" applyAlignment="1">
      <alignment vertical="center"/>
    </xf>
    <xf numFmtId="0" fontId="6" fillId="2" borderId="12" xfId="0" applyFont="1" applyFill="1" applyBorder="1" applyAlignment="1">
      <alignment vertical="top" wrapText="1"/>
    </xf>
    <xf numFmtId="2" fontId="0" fillId="2" borderId="1" xfId="3" applyNumberFormat="1" applyFont="1" applyFill="1" applyBorder="1"/>
    <xf numFmtId="0" fontId="11" fillId="25" borderId="1" xfId="0" applyFont="1" applyFill="1" applyBorder="1" applyAlignment="1">
      <alignment horizontal="center" vertical="center" wrapText="1"/>
    </xf>
    <xf numFmtId="0" fontId="2" fillId="31" borderId="0" xfId="0" applyFont="1" applyFill="1" applyAlignment="1">
      <alignment horizontal="center" vertical="center" wrapText="1"/>
    </xf>
    <xf numFmtId="44" fontId="4" fillId="3" borderId="1" xfId="0" applyNumberFormat="1" applyFont="1" applyFill="1" applyBorder="1" applyAlignment="1">
      <alignment horizontal="center"/>
    </xf>
    <xf numFmtId="44" fontId="2" fillId="31" borderId="1" xfId="3" applyFont="1" applyFill="1" applyBorder="1" applyAlignment="1">
      <alignment horizontal="center" vertical="center"/>
    </xf>
    <xf numFmtId="44" fontId="0" fillId="2" borderId="25" xfId="3" applyFont="1" applyFill="1" applyBorder="1" applyAlignment="1">
      <alignment horizontal="center" vertical="center"/>
    </xf>
    <xf numFmtId="44" fontId="2" fillId="30" borderId="1" xfId="3" applyFont="1" applyFill="1" applyBorder="1" applyAlignment="1">
      <alignment horizontal="center" vertical="center"/>
    </xf>
    <xf numFmtId="44" fontId="14" fillId="30" borderId="1" xfId="3" applyFont="1" applyFill="1" applyBorder="1" applyAlignment="1">
      <alignment horizontal="center" vertical="center"/>
    </xf>
    <xf numFmtId="44" fontId="0" fillId="7" borderId="1" xfId="3" applyFont="1" applyFill="1" applyBorder="1" applyAlignment="1">
      <alignment horizontal="center" vertical="center"/>
    </xf>
    <xf numFmtId="44" fontId="0" fillId="30" borderId="1" xfId="3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2" fillId="30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4" fontId="12" fillId="15" borderId="15" xfId="3" applyFont="1" applyFill="1" applyBorder="1" applyAlignment="1">
      <alignment horizontal="center" vertical="center" wrapText="1"/>
    </xf>
    <xf numFmtId="44" fontId="12" fillId="11" borderId="15" xfId="3" applyFont="1" applyFill="1" applyBorder="1" applyAlignment="1">
      <alignment horizontal="center" vertical="center" wrapText="1"/>
    </xf>
    <xf numFmtId="44" fontId="21" fillId="24" borderId="1" xfId="3" applyFont="1" applyFill="1" applyBorder="1" applyAlignment="1">
      <alignment horizontal="center"/>
    </xf>
    <xf numFmtId="9" fontId="12" fillId="15" borderId="15" xfId="1" applyFont="1" applyFill="1" applyBorder="1" applyAlignment="1">
      <alignment horizontal="left" vertical="center" wrapText="1"/>
    </xf>
    <xf numFmtId="10" fontId="12" fillId="15" borderId="15" xfId="1" applyNumberFormat="1" applyFont="1" applyFill="1" applyBorder="1" applyAlignment="1">
      <alignment horizontal="left" vertical="center" wrapText="1"/>
    </xf>
    <xf numFmtId="44" fontId="12" fillId="15" borderId="15" xfId="0" applyNumberFormat="1" applyFont="1" applyFill="1" applyBorder="1" applyAlignment="1">
      <alignment horizontal="center" vertical="center" wrapText="1"/>
    </xf>
    <xf numFmtId="44" fontId="0" fillId="32" borderId="1" xfId="0" applyNumberFormat="1" applyFill="1" applyBorder="1"/>
    <xf numFmtId="0" fontId="23" fillId="0" borderId="0" xfId="4" applyFont="1" applyAlignment="1">
      <alignment horizontal="center" vertical="center"/>
    </xf>
    <xf numFmtId="0" fontId="22" fillId="0" borderId="0" xfId="4"/>
    <xf numFmtId="0" fontId="24" fillId="0" borderId="0" xfId="4" applyFont="1" applyAlignment="1">
      <alignment horizontal="center" vertical="center"/>
    </xf>
    <xf numFmtId="0" fontId="24" fillId="0" borderId="15" xfId="4" applyFont="1" applyBorder="1" applyAlignment="1">
      <alignment horizontal="center" vertical="center"/>
    </xf>
    <xf numFmtId="0" fontId="24" fillId="0" borderId="22" xfId="4" applyFont="1" applyBorder="1" applyAlignment="1">
      <alignment horizontal="center" vertical="center"/>
    </xf>
    <xf numFmtId="0" fontId="24" fillId="0" borderId="0" xfId="4" applyFont="1" applyAlignment="1">
      <alignment horizontal="left" vertical="center"/>
    </xf>
    <xf numFmtId="44" fontId="24" fillId="0" borderId="0" xfId="6" applyFont="1" applyAlignment="1">
      <alignment horizontal="center" vertical="center"/>
    </xf>
    <xf numFmtId="0" fontId="23" fillId="0" borderId="15" xfId="4" applyFont="1" applyBorder="1" applyAlignment="1">
      <alignment horizontal="center" vertical="center"/>
    </xf>
    <xf numFmtId="44" fontId="23" fillId="0" borderId="15" xfId="6" applyFont="1" applyBorder="1" applyAlignment="1">
      <alignment horizontal="center" vertical="center"/>
    </xf>
    <xf numFmtId="0" fontId="24" fillId="0" borderId="15" xfId="4" applyFont="1" applyBorder="1" applyAlignment="1">
      <alignment vertical="center"/>
    </xf>
    <xf numFmtId="44" fontId="24" fillId="0" borderId="15" xfId="6" applyFont="1" applyBorder="1" applyAlignment="1">
      <alignment vertical="center"/>
    </xf>
    <xf numFmtId="10" fontId="24" fillId="0" borderId="15" xfId="4" applyNumberFormat="1" applyFont="1" applyBorder="1" applyAlignment="1">
      <alignment horizontal="center" vertical="center"/>
    </xf>
    <xf numFmtId="44" fontId="23" fillId="0" borderId="15" xfId="6" applyFont="1" applyBorder="1" applyAlignment="1">
      <alignment vertical="center"/>
    </xf>
    <xf numFmtId="44" fontId="23" fillId="0" borderId="0" xfId="6" applyFont="1" applyAlignment="1">
      <alignment vertical="center"/>
    </xf>
    <xf numFmtId="0" fontId="23" fillId="38" borderId="15" xfId="4" applyFont="1" applyFill="1" applyBorder="1" applyAlignment="1">
      <alignment horizontal="center" vertical="center"/>
    </xf>
    <xf numFmtId="44" fontId="23" fillId="38" borderId="15" xfId="6" applyFont="1" applyFill="1" applyBorder="1" applyAlignment="1">
      <alignment horizontal="center" vertical="center"/>
    </xf>
    <xf numFmtId="10" fontId="24" fillId="39" borderId="15" xfId="4" applyNumberFormat="1" applyFont="1" applyFill="1" applyBorder="1" applyAlignment="1">
      <alignment horizontal="center" vertical="center"/>
    </xf>
    <xf numFmtId="10" fontId="23" fillId="0" borderId="15" xfId="4" applyNumberFormat="1" applyFont="1" applyBorder="1" applyAlignment="1">
      <alignment horizontal="center" vertical="center"/>
    </xf>
    <xf numFmtId="0" fontId="26" fillId="0" borderId="0" xfId="4" applyFont="1"/>
    <xf numFmtId="10" fontId="23" fillId="38" borderId="15" xfId="4" applyNumberFormat="1" applyFont="1" applyFill="1" applyBorder="1" applyAlignment="1">
      <alignment horizontal="center" vertical="center"/>
    </xf>
    <xf numFmtId="0" fontId="24" fillId="0" borderId="22" xfId="4" applyFont="1" applyBorder="1" applyAlignment="1">
      <alignment vertical="center"/>
    </xf>
    <xf numFmtId="44" fontId="24" fillId="0" borderId="15" xfId="6" applyFont="1" applyBorder="1" applyAlignment="1">
      <alignment horizontal="right" vertical="center"/>
    </xf>
    <xf numFmtId="169" fontId="27" fillId="0" borderId="0" xfId="4" applyNumberFormat="1" applyFont="1"/>
    <xf numFmtId="44" fontId="27" fillId="0" borderId="0" xfId="6" applyFont="1" applyAlignment="1">
      <alignment horizontal="right"/>
    </xf>
    <xf numFmtId="0" fontId="23" fillId="0" borderId="16" xfId="4" applyFont="1" applyBorder="1" applyAlignment="1">
      <alignment horizontal="center" vertical="center"/>
    </xf>
    <xf numFmtId="44" fontId="24" fillId="0" borderId="16" xfId="6" applyFont="1" applyBorder="1" applyAlignment="1">
      <alignment vertical="center"/>
    </xf>
    <xf numFmtId="44" fontId="23" fillId="0" borderId="1" xfId="6" applyFont="1" applyBorder="1" applyAlignment="1">
      <alignment vertical="center"/>
    </xf>
    <xf numFmtId="44" fontId="28" fillId="2" borderId="1" xfId="6" applyFont="1" applyFill="1" applyBorder="1" applyAlignment="1"/>
    <xf numFmtId="0" fontId="29" fillId="2" borderId="0" xfId="4" applyFont="1" applyFill="1" applyAlignment="1">
      <alignment horizontal="center" vertical="center"/>
    </xf>
    <xf numFmtId="44" fontId="29" fillId="2" borderId="0" xfId="6" applyFont="1" applyFill="1" applyBorder="1" applyAlignment="1">
      <alignment horizontal="center" vertical="center"/>
    </xf>
    <xf numFmtId="0" fontId="30" fillId="2" borderId="0" xfId="4" applyFont="1" applyFill="1" applyAlignment="1">
      <alignment vertical="center"/>
    </xf>
    <xf numFmtId="10" fontId="30" fillId="2" borderId="0" xfId="4" applyNumberFormat="1" applyFont="1" applyFill="1" applyAlignment="1">
      <alignment horizontal="center" vertical="center"/>
    </xf>
    <xf numFmtId="44" fontId="30" fillId="2" borderId="0" xfId="6" applyFont="1" applyFill="1" applyBorder="1" applyAlignment="1">
      <alignment vertical="center"/>
    </xf>
    <xf numFmtId="0" fontId="29" fillId="39" borderId="0" xfId="4" applyFont="1" applyFill="1" applyAlignment="1">
      <alignment horizontal="center" vertical="center"/>
    </xf>
    <xf numFmtId="0" fontId="30" fillId="2" borderId="0" xfId="4" applyFont="1" applyFill="1" applyAlignment="1">
      <alignment horizontal="center" vertical="center"/>
    </xf>
    <xf numFmtId="10" fontId="29" fillId="2" borderId="0" xfId="4" applyNumberFormat="1" applyFont="1" applyFill="1" applyAlignment="1">
      <alignment horizontal="center" vertical="center"/>
    </xf>
    <xf numFmtId="44" fontId="29" fillId="2" borderId="0" xfId="6" applyFont="1" applyFill="1" applyBorder="1" applyAlignment="1">
      <alignment vertical="center"/>
    </xf>
    <xf numFmtId="10" fontId="30" fillId="2" borderId="0" xfId="4" applyNumberFormat="1" applyFont="1" applyFill="1" applyAlignment="1">
      <alignment vertical="center"/>
    </xf>
    <xf numFmtId="0" fontId="29" fillId="2" borderId="0" xfId="4" applyFont="1" applyFill="1" applyAlignment="1">
      <alignment horizontal="left" vertical="center"/>
    </xf>
    <xf numFmtId="44" fontId="30" fillId="2" borderId="0" xfId="6" applyFont="1" applyFill="1" applyBorder="1" applyAlignment="1">
      <alignment horizontal="center" vertical="center"/>
    </xf>
    <xf numFmtId="10" fontId="29" fillId="2" borderId="0" xfId="4" applyNumberFormat="1" applyFont="1" applyFill="1" applyAlignment="1">
      <alignment vertical="center"/>
    </xf>
    <xf numFmtId="44" fontId="32" fillId="2" borderId="0" xfId="6" applyFont="1" applyFill="1" applyBorder="1" applyAlignment="1">
      <alignment vertical="center"/>
    </xf>
    <xf numFmtId="0" fontId="24" fillId="0" borderId="0" xfId="4" applyFont="1"/>
    <xf numFmtId="44" fontId="24" fillId="0" borderId="0" xfId="6" applyFont="1" applyAlignment="1">
      <alignment vertical="center"/>
    </xf>
    <xf numFmtId="44" fontId="24" fillId="0" borderId="0" xfId="6" applyFont="1"/>
    <xf numFmtId="0" fontId="23" fillId="0" borderId="0" xfId="4" applyFont="1" applyAlignment="1">
      <alignment vertical="center"/>
    </xf>
    <xf numFmtId="170" fontId="23" fillId="0" borderId="0" xfId="4" applyNumberFormat="1" applyFont="1" applyAlignment="1">
      <alignment vertical="center"/>
    </xf>
    <xf numFmtId="171" fontId="23" fillId="0" borderId="0" xfId="4" applyNumberFormat="1" applyFont="1" applyAlignment="1">
      <alignment vertical="center"/>
    </xf>
    <xf numFmtId="44" fontId="0" fillId="0" borderId="0" xfId="6" applyFont="1"/>
    <xf numFmtId="172" fontId="24" fillId="0" borderId="0" xfId="4" applyNumberFormat="1" applyFont="1" applyAlignment="1">
      <alignment vertical="center"/>
    </xf>
    <xf numFmtId="44" fontId="23" fillId="0" borderId="16" xfId="6" applyFont="1" applyBorder="1" applyAlignment="1">
      <alignment horizontal="center" vertical="center"/>
    </xf>
    <xf numFmtId="44" fontId="27" fillId="0" borderId="1" xfId="6" applyFont="1" applyBorder="1"/>
    <xf numFmtId="44" fontId="24" fillId="0" borderId="24" xfId="6" applyFont="1" applyBorder="1" applyAlignment="1">
      <alignment vertical="center"/>
    </xf>
    <xf numFmtId="44" fontId="23" fillId="0" borderId="16" xfId="6" applyFont="1" applyBorder="1" applyAlignment="1">
      <alignment vertical="center"/>
    </xf>
    <xf numFmtId="44" fontId="28" fillId="0" borderId="1" xfId="6" applyFont="1" applyBorder="1" applyAlignment="1"/>
    <xf numFmtId="168" fontId="27" fillId="0" borderId="1" xfId="4" applyNumberFormat="1" applyFont="1" applyBorder="1"/>
    <xf numFmtId="44" fontId="27" fillId="0" borderId="1" xfId="6" applyFont="1" applyBorder="1" applyAlignment="1"/>
    <xf numFmtId="44" fontId="27" fillId="0" borderId="0" xfId="6" applyFont="1" applyBorder="1" applyAlignment="1"/>
    <xf numFmtId="44" fontId="24" fillId="0" borderId="16" xfId="6" applyFont="1" applyBorder="1" applyAlignment="1">
      <alignment horizontal="right" vertical="center"/>
    </xf>
    <xf numFmtId="44" fontId="27" fillId="0" borderId="1" xfId="6" applyFont="1" applyBorder="1" applyAlignment="1">
      <alignment horizontal="right"/>
    </xf>
    <xf numFmtId="44" fontId="24" fillId="0" borderId="24" xfId="6" applyFont="1" applyBorder="1" applyAlignment="1">
      <alignment horizontal="right" vertical="center"/>
    </xf>
    <xf numFmtId="169" fontId="5" fillId="0" borderId="0" xfId="4" quotePrefix="1" applyNumberFormat="1" applyFont="1"/>
    <xf numFmtId="44" fontId="24" fillId="0" borderId="1" xfId="6" applyFont="1" applyBorder="1" applyAlignment="1"/>
    <xf numFmtId="44" fontId="24" fillId="0" borderId="1" xfId="6" applyFont="1" applyBorder="1" applyAlignment="1">
      <alignment horizontal="right"/>
    </xf>
    <xf numFmtId="44" fontId="22" fillId="0" borderId="0" xfId="4" applyNumberFormat="1"/>
    <xf numFmtId="0" fontId="13" fillId="42" borderId="16" xfId="0" applyFont="1" applyFill="1" applyBorder="1" applyAlignment="1">
      <alignment horizontal="center" vertical="center" wrapText="1"/>
    </xf>
    <xf numFmtId="0" fontId="35" fillId="2" borderId="0" xfId="0" applyFont="1" applyFill="1"/>
    <xf numFmtId="44" fontId="35" fillId="2" borderId="0" xfId="0" applyNumberFormat="1" applyFont="1" applyFill="1"/>
    <xf numFmtId="0" fontId="31" fillId="0" borderId="0" xfId="4" applyFont="1"/>
    <xf numFmtId="169" fontId="31" fillId="0" borderId="0" xfId="4" applyNumberFormat="1" applyFont="1"/>
    <xf numFmtId="0" fontId="11" fillId="25" borderId="16" xfId="0" applyFont="1" applyFill="1" applyBorder="1" applyAlignment="1">
      <alignment horizontal="center" vertical="center" wrapText="1"/>
    </xf>
    <xf numFmtId="0" fontId="11" fillId="25" borderId="21" xfId="0" applyFont="1" applyFill="1" applyBorder="1" applyAlignment="1">
      <alignment horizontal="center" wrapText="1"/>
    </xf>
    <xf numFmtId="0" fontId="11" fillId="25" borderId="3" xfId="0" applyFont="1" applyFill="1" applyBorder="1" applyAlignment="1">
      <alignment horizontal="center" wrapText="1"/>
    </xf>
    <xf numFmtId="44" fontId="0" fillId="7" borderId="3" xfId="3" applyFont="1" applyFill="1" applyBorder="1"/>
    <xf numFmtId="44" fontId="0" fillId="30" borderId="3" xfId="3" applyFont="1" applyFill="1" applyBorder="1"/>
    <xf numFmtId="44" fontId="19" fillId="30" borderId="4" xfId="3" applyFont="1" applyFill="1" applyBorder="1" applyAlignment="1">
      <alignment horizontal="center" vertical="center"/>
    </xf>
    <xf numFmtId="0" fontId="0" fillId="30" borderId="0" xfId="0" applyFill="1"/>
    <xf numFmtId="44" fontId="36" fillId="2" borderId="0" xfId="0" applyNumberFormat="1" applyFont="1" applyFill="1"/>
    <xf numFmtId="0" fontId="36" fillId="2" borderId="0" xfId="0" applyFont="1" applyFill="1"/>
    <xf numFmtId="1" fontId="36" fillId="2" borderId="0" xfId="0" applyNumberFormat="1" applyFont="1" applyFill="1"/>
    <xf numFmtId="10" fontId="36" fillId="2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44" fontId="0" fillId="2" borderId="0" xfId="3" applyFont="1" applyFill="1" applyAlignment="1">
      <alignment horizontal="center" vertical="center"/>
    </xf>
    <xf numFmtId="0" fontId="5" fillId="25" borderId="1" xfId="0" applyFont="1" applyFill="1" applyBorder="1"/>
    <xf numFmtId="0" fontId="5" fillId="25" borderId="1" xfId="0" applyFont="1" applyFill="1" applyBorder="1" applyAlignment="1">
      <alignment wrapText="1"/>
    </xf>
    <xf numFmtId="44" fontId="2" fillId="2" borderId="1" xfId="3" applyFont="1" applyFill="1" applyBorder="1" applyAlignment="1">
      <alignment horizontal="center" vertical="center" wrapText="1"/>
    </xf>
    <xf numFmtId="0" fontId="6" fillId="25" borderId="3" xfId="0" applyFont="1" applyFill="1" applyBorder="1"/>
    <xf numFmtId="0" fontId="6" fillId="25" borderId="1" xfId="0" applyFont="1" applyFill="1" applyBorder="1"/>
    <xf numFmtId="0" fontId="5" fillId="26" borderId="4" xfId="0" applyFont="1" applyFill="1" applyBorder="1"/>
    <xf numFmtId="0" fontId="5" fillId="26" borderId="1" xfId="0" applyFont="1" applyFill="1" applyBorder="1" applyAlignment="1">
      <alignment wrapText="1"/>
    </xf>
    <xf numFmtId="0" fontId="5" fillId="26" borderId="1" xfId="0" applyFont="1" applyFill="1" applyBorder="1" applyAlignment="1">
      <alignment vertical="center" wrapText="1"/>
    </xf>
    <xf numFmtId="0" fontId="5" fillId="26" borderId="1" xfId="0" applyFont="1" applyFill="1" applyBorder="1"/>
    <xf numFmtId="0" fontId="6" fillId="26" borderId="1" xfId="0" applyFont="1" applyFill="1" applyBorder="1"/>
    <xf numFmtId="0" fontId="6" fillId="26" borderId="3" xfId="0" applyFont="1" applyFill="1" applyBorder="1"/>
    <xf numFmtId="0" fontId="5" fillId="27" borderId="4" xfId="0" applyFont="1" applyFill="1" applyBorder="1"/>
    <xf numFmtId="0" fontId="5" fillId="27" borderId="1" xfId="0" applyFont="1" applyFill="1" applyBorder="1" applyAlignment="1">
      <alignment wrapText="1"/>
    </xf>
    <xf numFmtId="0" fontId="6" fillId="27" borderId="1" xfId="0" applyFont="1" applyFill="1" applyBorder="1"/>
    <xf numFmtId="0" fontId="4" fillId="13" borderId="33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166" fontId="0" fillId="2" borderId="1" xfId="0" applyNumberFormat="1" applyFill="1" applyBorder="1" applyAlignment="1">
      <alignment vertical="center"/>
    </xf>
    <xf numFmtId="165" fontId="12" fillId="15" borderId="15" xfId="1" applyNumberFormat="1" applyFont="1" applyFill="1" applyBorder="1" applyAlignment="1">
      <alignment horizontal="left" vertical="center" wrapText="1"/>
    </xf>
    <xf numFmtId="44" fontId="38" fillId="15" borderId="15" xfId="3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9" borderId="1" xfId="0" applyFont="1" applyFill="1" applyBorder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2" fillId="0" borderId="0" xfId="4"/>
    <xf numFmtId="0" fontId="24" fillId="0" borderId="0" xfId="4" applyFont="1" applyAlignment="1">
      <alignment horizontal="center"/>
    </xf>
    <xf numFmtId="0" fontId="23" fillId="0" borderId="0" xfId="4" applyFont="1" applyAlignment="1">
      <alignment horizontal="center"/>
    </xf>
    <xf numFmtId="0" fontId="24" fillId="0" borderId="0" xfId="4" applyFont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24" fillId="0" borderId="22" xfId="4" applyFont="1" applyBorder="1" applyAlignment="1">
      <alignment horizontal="left" vertical="center"/>
    </xf>
    <xf numFmtId="0" fontId="26" fillId="0" borderId="5" xfId="4" applyFont="1" applyBorder="1"/>
    <xf numFmtId="0" fontId="26" fillId="0" borderId="26" xfId="4" applyFont="1" applyBorder="1"/>
    <xf numFmtId="0" fontId="24" fillId="0" borderId="22" xfId="4" applyFont="1" applyBorder="1" applyAlignment="1">
      <alignment horizontal="center" vertical="center" wrapText="1"/>
    </xf>
    <xf numFmtId="0" fontId="24" fillId="0" borderId="22" xfId="4" applyFont="1" applyBorder="1" applyAlignment="1">
      <alignment horizontal="center" vertical="center"/>
    </xf>
    <xf numFmtId="0" fontId="23" fillId="36" borderId="22" xfId="4" applyFont="1" applyFill="1" applyBorder="1" applyAlignment="1">
      <alignment horizontal="center" vertical="center"/>
    </xf>
    <xf numFmtId="0" fontId="25" fillId="0" borderId="17" xfId="5" applyBorder="1" applyAlignment="1">
      <alignment horizontal="center" vertical="center"/>
    </xf>
    <xf numFmtId="0" fontId="26" fillId="0" borderId="17" xfId="4" applyFont="1" applyBorder="1"/>
    <xf numFmtId="14" fontId="24" fillId="0" borderId="22" xfId="4" applyNumberFormat="1" applyFont="1" applyBorder="1" applyAlignment="1">
      <alignment horizontal="center" vertical="center"/>
    </xf>
    <xf numFmtId="168" fontId="27" fillId="0" borderId="17" xfId="4" applyNumberFormat="1" applyFont="1" applyBorder="1" applyAlignment="1">
      <alignment horizontal="center"/>
    </xf>
    <xf numFmtId="0" fontId="26" fillId="0" borderId="27" xfId="4" applyFont="1" applyBorder="1"/>
    <xf numFmtId="0" fontId="34" fillId="0" borderId="22" xfId="4" applyFont="1" applyBorder="1" applyAlignment="1">
      <alignment horizontal="center" vertical="center"/>
    </xf>
    <xf numFmtId="0" fontId="34" fillId="0" borderId="22" xfId="4" applyFont="1" applyBorder="1" applyAlignment="1">
      <alignment horizontal="left" vertical="center"/>
    </xf>
    <xf numFmtId="0" fontId="23" fillId="0" borderId="22" xfId="4" applyFont="1" applyBorder="1" applyAlignment="1">
      <alignment horizontal="center" vertical="center"/>
    </xf>
    <xf numFmtId="0" fontId="23" fillId="37" borderId="22" xfId="4" applyFont="1" applyFill="1" applyBorder="1" applyAlignment="1">
      <alignment horizontal="center" vertical="center"/>
    </xf>
    <xf numFmtId="0" fontId="23" fillId="38" borderId="22" xfId="4" applyFont="1" applyFill="1" applyBorder="1" applyAlignment="1">
      <alignment horizontal="center" vertical="center"/>
    </xf>
    <xf numFmtId="0" fontId="23" fillId="39" borderId="28" xfId="4" applyFont="1" applyFill="1" applyBorder="1" applyAlignment="1">
      <alignment horizontal="center" vertical="center"/>
    </xf>
    <xf numFmtId="0" fontId="26" fillId="0" borderId="0" xfId="4" applyFont="1"/>
    <xf numFmtId="0" fontId="24" fillId="0" borderId="22" xfId="4" applyFont="1" applyBorder="1" applyAlignment="1">
      <alignment vertical="center"/>
    </xf>
    <xf numFmtId="0" fontId="23" fillId="39" borderId="22" xfId="4" applyFont="1" applyFill="1" applyBorder="1" applyAlignment="1">
      <alignment horizontal="center" vertical="center"/>
    </xf>
    <xf numFmtId="0" fontId="23" fillId="39" borderId="29" xfId="4" applyFont="1" applyFill="1" applyBorder="1" applyAlignment="1">
      <alignment horizontal="center" vertical="center"/>
    </xf>
    <xf numFmtId="0" fontId="26" fillId="0" borderId="7" xfId="4" applyFont="1" applyBorder="1"/>
    <xf numFmtId="0" fontId="24" fillId="0" borderId="22" xfId="4" applyFont="1" applyBorder="1" applyAlignment="1">
      <alignment horizontal="left" vertical="center" wrapText="1"/>
    </xf>
    <xf numFmtId="0" fontId="23" fillId="39" borderId="31" xfId="4" applyFont="1" applyFill="1" applyBorder="1" applyAlignment="1">
      <alignment horizontal="center" vertical="center"/>
    </xf>
    <xf numFmtId="0" fontId="24" fillId="0" borderId="21" xfId="4" applyFont="1" applyBorder="1" applyAlignment="1">
      <alignment horizontal="left" vertical="center"/>
    </xf>
    <xf numFmtId="0" fontId="26" fillId="0" borderId="32" xfId="4" applyFont="1" applyBorder="1"/>
    <xf numFmtId="0" fontId="23" fillId="39" borderId="30" xfId="4" applyFont="1" applyFill="1" applyBorder="1" applyAlignment="1">
      <alignment horizontal="center" vertical="center"/>
    </xf>
    <xf numFmtId="0" fontId="30" fillId="2" borderId="0" xfId="4" applyFont="1" applyFill="1" applyAlignment="1">
      <alignment vertical="center"/>
    </xf>
    <xf numFmtId="0" fontId="30" fillId="2" borderId="0" xfId="4" applyFont="1" applyFill="1"/>
    <xf numFmtId="0" fontId="29" fillId="2" borderId="0" xfId="4" applyFont="1" applyFill="1" applyAlignment="1">
      <alignment horizontal="center" vertical="center"/>
    </xf>
    <xf numFmtId="0" fontId="29" fillId="39" borderId="0" xfId="4" applyFont="1" applyFill="1" applyAlignment="1">
      <alignment horizontal="center" vertical="center"/>
    </xf>
    <xf numFmtId="0" fontId="29" fillId="40" borderId="0" xfId="4" applyFont="1" applyFill="1" applyAlignment="1">
      <alignment horizontal="center" vertical="center"/>
    </xf>
    <xf numFmtId="0" fontId="23" fillId="0" borderId="1" xfId="4" applyFont="1" applyBorder="1" applyAlignment="1">
      <alignment horizontal="center" vertical="center"/>
    </xf>
    <xf numFmtId="0" fontId="26" fillId="0" borderId="1" xfId="4" applyFont="1" applyBorder="1"/>
    <xf numFmtId="0" fontId="28" fillId="39" borderId="1" xfId="4" applyFont="1" applyFill="1" applyBorder="1" applyAlignment="1">
      <alignment horizontal="right" vertical="center"/>
    </xf>
    <xf numFmtId="0" fontId="30" fillId="2" borderId="0" xfId="4" applyFont="1" applyFill="1" applyAlignment="1">
      <alignment horizontal="left" vertical="center"/>
    </xf>
    <xf numFmtId="0" fontId="31" fillId="2" borderId="0" xfId="4" applyFont="1" applyFill="1"/>
    <xf numFmtId="0" fontId="29" fillId="2" borderId="0" xfId="4" applyFont="1" applyFill="1" applyAlignment="1">
      <alignment horizontal="left" vertical="center"/>
    </xf>
    <xf numFmtId="0" fontId="32" fillId="2" borderId="0" xfId="4" applyFont="1" applyFill="1" applyAlignment="1">
      <alignment horizontal="center" vertical="center"/>
    </xf>
    <xf numFmtId="0" fontId="29" fillId="41" borderId="0" xfId="4" applyFont="1" applyFill="1" applyAlignment="1">
      <alignment horizontal="center" vertical="center"/>
    </xf>
    <xf numFmtId="0" fontId="24" fillId="0" borderId="17" xfId="4" applyFont="1" applyBorder="1" applyAlignment="1">
      <alignment horizontal="center" vertical="center"/>
    </xf>
    <xf numFmtId="0" fontId="23" fillId="0" borderId="21" xfId="4" applyFont="1" applyBorder="1" applyAlignment="1">
      <alignment horizontal="center" vertical="center"/>
    </xf>
    <xf numFmtId="0" fontId="23" fillId="0" borderId="0" xfId="4" applyFont="1" applyAlignment="1">
      <alignment horizontal="left" vertical="center"/>
    </xf>
    <xf numFmtId="0" fontId="7" fillId="8" borderId="2" xfId="0" applyFont="1" applyFill="1" applyBorder="1" applyAlignment="1">
      <alignment horizontal="center" vertical="top" wrapText="1"/>
    </xf>
    <xf numFmtId="0" fontId="0" fillId="6" borderId="1" xfId="0" applyFill="1" applyBorder="1" applyAlignment="1">
      <alignment horizontal="center"/>
    </xf>
    <xf numFmtId="0" fontId="18" fillId="12" borderId="1" xfId="0" applyFont="1" applyFill="1" applyBorder="1" applyAlignment="1">
      <alignment horizontal="right" vertical="top"/>
    </xf>
    <xf numFmtId="0" fontId="0" fillId="12" borderId="20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7" fillId="8" borderId="0" xfId="0" applyFont="1" applyFill="1" applyAlignment="1">
      <alignment horizontal="center" vertical="top"/>
    </xf>
    <xf numFmtId="0" fontId="0" fillId="12" borderId="1" xfId="0" applyFill="1" applyBorder="1" applyAlignment="1">
      <alignment horizontal="center"/>
    </xf>
    <xf numFmtId="0" fontId="4" fillId="8" borderId="2" xfId="0" applyFont="1" applyFill="1" applyBorder="1" applyAlignment="1">
      <alignment horizontal="center" wrapText="1"/>
    </xf>
    <xf numFmtId="0" fontId="4" fillId="8" borderId="11" xfId="0" applyFont="1" applyFill="1" applyBorder="1" applyAlignment="1">
      <alignment horizontal="center" wrapText="1"/>
    </xf>
    <xf numFmtId="0" fontId="18" fillId="12" borderId="12" xfId="0" applyFont="1" applyFill="1" applyBorder="1" applyAlignment="1">
      <alignment horizontal="right" vertical="top" wrapText="1"/>
    </xf>
    <xf numFmtId="0" fontId="18" fillId="12" borderId="18" xfId="0" applyFont="1" applyFill="1" applyBorder="1" applyAlignment="1">
      <alignment horizontal="right" vertical="top" wrapText="1"/>
    </xf>
    <xf numFmtId="0" fontId="18" fillId="12" borderId="19" xfId="0" applyFont="1" applyFill="1" applyBorder="1" applyAlignment="1">
      <alignment horizontal="right" vertical="top" wrapText="1"/>
    </xf>
    <xf numFmtId="0" fontId="4" fillId="35" borderId="1" xfId="0" applyFont="1" applyFill="1" applyBorder="1" applyAlignment="1">
      <alignment horizontal="center" vertical="center"/>
    </xf>
    <xf numFmtId="0" fontId="4" fillId="16" borderId="0" xfId="0" applyFont="1" applyFill="1" applyAlignment="1">
      <alignment horizontal="center"/>
    </xf>
    <xf numFmtId="0" fontId="4" fillId="33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8" fillId="31" borderId="1" xfId="0" applyFont="1" applyFill="1" applyBorder="1"/>
    <xf numFmtId="0" fontId="0" fillId="28" borderId="17" xfId="0" applyFill="1" applyBorder="1" applyAlignment="1">
      <alignment horizontal="center"/>
    </xf>
    <xf numFmtId="0" fontId="2" fillId="30" borderId="12" xfId="0" applyFont="1" applyFill="1" applyBorder="1" applyAlignment="1">
      <alignment horizontal="right"/>
    </xf>
    <xf numFmtId="0" fontId="2" fillId="30" borderId="18" xfId="0" applyFont="1" applyFill="1" applyBorder="1" applyAlignment="1">
      <alignment horizontal="right"/>
    </xf>
    <xf numFmtId="0" fontId="2" fillId="30" borderId="19" xfId="0" applyFont="1" applyFill="1" applyBorder="1" applyAlignment="1">
      <alignment horizontal="right"/>
    </xf>
    <xf numFmtId="0" fontId="0" fillId="28" borderId="2" xfId="0" applyFill="1" applyBorder="1" applyAlignment="1">
      <alignment horizontal="center"/>
    </xf>
    <xf numFmtId="0" fontId="13" fillId="15" borderId="22" xfId="0" applyFont="1" applyFill="1" applyBorder="1" applyAlignment="1">
      <alignment horizontal="right" vertical="center" wrapText="1"/>
    </xf>
    <xf numFmtId="0" fontId="13" fillId="15" borderId="26" xfId="0" applyFont="1" applyFill="1" applyBorder="1" applyAlignment="1">
      <alignment horizontal="right" vertical="center" wrapText="1"/>
    </xf>
  </cellXfs>
  <cellStyles count="7">
    <cellStyle name="Hiperlink 2" xfId="5" xr:uid="{00000000-0005-0000-0000-000000000000}"/>
    <cellStyle name="Moeda" xfId="3" builtinId="4"/>
    <cellStyle name="Moeda 2" xfId="6" xr:uid="{00000000-0005-0000-0000-000002000000}"/>
    <cellStyle name="Normal" xfId="0" builtinId="0"/>
    <cellStyle name="Normal 2" xfId="2" xr:uid="{00000000-0005-0000-0000-000004000000}"/>
    <cellStyle name="Normal 3" xfId="4" xr:uid="{00000000-0005-0000-0000-000005000000}"/>
    <cellStyle name="Porcentagem" xfId="1" builtinId="5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ecomerciodf.com.br/wp-content/uploads/2022/06/sindhobar-x-sindmoto-2022-2024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indesvdf.com.br/news/wp-content/uploads/2023/03/CCT-2023-retificada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ordpress-direta.s3.sa-east-1.amazonaws.com/sites/956/wp-content/uploads/2023/01/20135407/ICRegistrado705730390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ordpress-direta.s3.sa-east-1.amazonaws.com/sites/956/wp-content/uploads/2023/01/20135407/ICRegistrado705730390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ordpress-direta.s3.sa-east-1.amazonaws.com/sites/956/wp-content/uploads/2023/01/20135407/ICRegistrado705730390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B50"/>
  <sheetViews>
    <sheetView view="pageBreakPreview" topLeftCell="A5" zoomScale="115" zoomScaleNormal="90" zoomScaleSheetLayoutView="115" workbookViewId="0">
      <selection activeCell="B36" sqref="B36"/>
    </sheetView>
  </sheetViews>
  <sheetFormatPr defaultColWidth="9.140625" defaultRowHeight="15" x14ac:dyDescent="0.25"/>
  <cols>
    <col min="1" max="1" width="58.140625" style="14" customWidth="1"/>
    <col min="2" max="3" width="16.42578125" style="14" customWidth="1"/>
    <col min="4" max="4" width="17" style="14" bestFit="1" customWidth="1"/>
    <col min="5" max="5" width="18.85546875" style="14" customWidth="1"/>
    <col min="6" max="6" width="9.140625" style="14"/>
    <col min="7" max="7" width="9.140625" style="1"/>
    <col min="8" max="8" width="17" style="1" customWidth="1"/>
    <col min="9" max="9" width="20.5703125" style="1" customWidth="1"/>
    <col min="10" max="10" width="9.140625" style="1"/>
    <col min="11" max="11" width="21" style="1" customWidth="1"/>
    <col min="12" max="12" width="15.140625" style="1" bestFit="1" customWidth="1"/>
    <col min="13" max="14" width="17.7109375" style="1" bestFit="1" customWidth="1"/>
    <col min="15" max="15" width="21.42578125" style="1" customWidth="1"/>
    <col min="16" max="16" width="9.42578125" style="1" bestFit="1" customWidth="1"/>
    <col min="17" max="16384" width="9.140625" style="1"/>
  </cols>
  <sheetData>
    <row r="1" spans="1:28" x14ac:dyDescent="0.25">
      <c r="A1" s="326" t="s">
        <v>4</v>
      </c>
      <c r="B1" s="326"/>
      <c r="C1" s="326"/>
      <c r="D1" s="326"/>
      <c r="E1" s="16" t="s">
        <v>313</v>
      </c>
      <c r="F1" s="17">
        <v>5150</v>
      </c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</row>
    <row r="2" spans="1:28" x14ac:dyDescent="0.25">
      <c r="A2" s="327" t="s">
        <v>0</v>
      </c>
      <c r="B2" s="18" t="s">
        <v>1</v>
      </c>
      <c r="C2" s="18" t="s">
        <v>2</v>
      </c>
      <c r="D2" s="18" t="s">
        <v>3</v>
      </c>
      <c r="G2" s="284"/>
      <c r="H2" s="296"/>
      <c r="I2" s="296"/>
      <c r="J2" s="296"/>
      <c r="K2" s="296"/>
      <c r="L2" s="296"/>
      <c r="M2" s="296"/>
      <c r="N2" s="296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</row>
    <row r="3" spans="1:28" x14ac:dyDescent="0.25">
      <c r="A3" s="328"/>
      <c r="B3" s="19">
        <f>500/F1</f>
        <v>9.7087378640776698E-2</v>
      </c>
      <c r="C3" s="19">
        <f>3100/F1</f>
        <v>0.60194174757281549</v>
      </c>
      <c r="D3" s="19">
        <f>1550/F1</f>
        <v>0.30097087378640774</v>
      </c>
      <c r="E3" s="20"/>
      <c r="G3" s="284"/>
      <c r="H3" s="296"/>
      <c r="I3" s="296"/>
      <c r="J3" s="296"/>
      <c r="K3" s="296"/>
      <c r="L3" s="296"/>
      <c r="M3" s="296"/>
      <c r="N3" s="296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28" x14ac:dyDescent="0.25">
      <c r="A4" s="21" t="s">
        <v>8</v>
      </c>
      <c r="B4" s="112" t="e">
        <f>'1.cafe_manha'!S60</f>
        <v>#DIV/0!</v>
      </c>
      <c r="C4" s="112" t="e">
        <f>'2.almoço'!S224</f>
        <v>#DIV/0!</v>
      </c>
      <c r="D4" s="112" t="e">
        <f>'3.jantar'!S82</f>
        <v>#DIV/0!</v>
      </c>
      <c r="G4" s="284"/>
      <c r="H4" s="295"/>
      <c r="I4" s="295" t="e">
        <f>SUM(B4:D11)</f>
        <v>#DIV/0!</v>
      </c>
      <c r="J4" s="296"/>
      <c r="K4" s="296" t="s">
        <v>496</v>
      </c>
      <c r="L4" s="296">
        <v>500</v>
      </c>
      <c r="M4" s="295" t="e">
        <f>L4*B14</f>
        <v>#DIV/0!</v>
      </c>
      <c r="N4" s="297"/>
      <c r="O4" s="285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</row>
    <row r="5" spans="1:28" x14ac:dyDescent="0.25">
      <c r="A5" s="2" t="s">
        <v>5</v>
      </c>
      <c r="B5" s="99" t="e">
        <f>'4.equi_mob_uten'!V150*B3</f>
        <v>#DIV/0!</v>
      </c>
      <c r="C5" s="99" t="e">
        <f>'4.equi_mob_uten'!V150*C3</f>
        <v>#DIV/0!</v>
      </c>
      <c r="D5" s="99" t="e">
        <f>'4.equi_mob_uten'!V150*D3</f>
        <v>#DIV/0!</v>
      </c>
      <c r="G5" s="284"/>
      <c r="H5" s="296"/>
      <c r="I5" s="296"/>
      <c r="J5" s="296"/>
      <c r="K5" s="295" t="s">
        <v>497</v>
      </c>
      <c r="L5" s="296">
        <v>3100</v>
      </c>
      <c r="M5" s="295" t="e">
        <f>C14*L5</f>
        <v>#DIV/0!</v>
      </c>
      <c r="N5" s="296"/>
      <c r="O5" s="285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</row>
    <row r="6" spans="1:28" x14ac:dyDescent="0.25">
      <c r="A6" s="2" t="s">
        <v>6</v>
      </c>
      <c r="B6" s="112" t="e">
        <f>'5.descar_por_refe'!S20</f>
        <v>#DIV/0!</v>
      </c>
      <c r="C6" s="112" t="e">
        <f>'5.descar_por_refe'!S51</f>
        <v>#DIV/0!</v>
      </c>
      <c r="D6" s="112" t="e">
        <f>'5.descar_por_refe'!S70</f>
        <v>#DIV/0!</v>
      </c>
      <c r="G6" s="284"/>
      <c r="H6" s="296"/>
      <c r="I6" s="296"/>
      <c r="J6" s="296"/>
      <c r="K6" s="295" t="s">
        <v>498</v>
      </c>
      <c r="L6" s="296">
        <v>1550</v>
      </c>
      <c r="M6" s="295" t="e">
        <f>D14*L6</f>
        <v>#DIV/0!</v>
      </c>
      <c r="N6" s="296"/>
      <c r="O6" s="285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</row>
    <row r="7" spans="1:28" x14ac:dyDescent="0.25">
      <c r="A7" s="2" t="s">
        <v>7</v>
      </c>
      <c r="B7" s="99" t="e">
        <f>'7.descar_gerais'!Q16*B3</f>
        <v>#DIV/0!</v>
      </c>
      <c r="C7" s="99" t="e">
        <f>'7.descar_gerais'!Q16*C3</f>
        <v>#DIV/0!</v>
      </c>
      <c r="D7" s="99" t="e">
        <f>'7.descar_gerais'!Q16*D3</f>
        <v>#DIV/0!</v>
      </c>
      <c r="G7" s="284"/>
      <c r="H7" s="296"/>
      <c r="I7" s="296"/>
      <c r="J7" s="296"/>
      <c r="K7" s="296" t="s">
        <v>502</v>
      </c>
      <c r="L7" s="296"/>
      <c r="M7" s="295" t="e">
        <f>SUM(M4:M6)</f>
        <v>#DIV/0!</v>
      </c>
      <c r="N7" s="297"/>
      <c r="O7" s="285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</row>
    <row r="8" spans="1:28" x14ac:dyDescent="0.25">
      <c r="A8" s="2" t="s">
        <v>241</v>
      </c>
      <c r="B8" s="99" t="e">
        <f>'6.limpeza'!Q34*B3</f>
        <v>#DIV/0!</v>
      </c>
      <c r="C8" s="99" t="e">
        <f>'6.limpeza'!Q34*C3</f>
        <v>#DIV/0!</v>
      </c>
      <c r="D8" s="99" t="e">
        <f>'6.limpeza'!Q34*D3</f>
        <v>#DIV/0!</v>
      </c>
      <c r="G8" s="284"/>
      <c r="H8" s="296"/>
      <c r="I8" s="296"/>
      <c r="J8" s="296"/>
      <c r="K8" s="296" t="s">
        <v>499</v>
      </c>
      <c r="L8" s="296"/>
      <c r="M8" s="295" t="e">
        <f>M7*30</f>
        <v>#DIV/0!</v>
      </c>
      <c r="N8" s="296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284"/>
    </row>
    <row r="9" spans="1:28" x14ac:dyDescent="0.25">
      <c r="A9" s="2" t="s">
        <v>297</v>
      </c>
      <c r="B9" s="99" t="e">
        <f>'8.amostra_pragas_caixa'!S10*B3</f>
        <v>#DIV/0!</v>
      </c>
      <c r="C9" s="99" t="e">
        <f>'8.amostra_pragas_caixa'!S10*C3</f>
        <v>#DIV/0!</v>
      </c>
      <c r="D9" s="99" t="e">
        <f>'8.amostra_pragas_caixa'!S10*D3</f>
        <v>#DIV/0!</v>
      </c>
      <c r="G9" s="284"/>
      <c r="H9" s="296"/>
      <c r="I9" s="296"/>
      <c r="J9" s="296"/>
      <c r="K9" s="296" t="s">
        <v>500</v>
      </c>
      <c r="L9" s="296"/>
      <c r="M9" s="295" t="e">
        <f>M8*12</f>
        <v>#DIV/0!</v>
      </c>
      <c r="N9" s="296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</row>
    <row r="10" spans="1:28" x14ac:dyDescent="0.25">
      <c r="A10" s="2" t="s">
        <v>239</v>
      </c>
      <c r="B10" s="99" t="e">
        <f>'9.agua_energia_gas'!M8*B3</f>
        <v>#DIV/0!</v>
      </c>
      <c r="C10" s="99" t="e">
        <f>'9.agua_energia_gas'!M8*C3</f>
        <v>#DIV/0!</v>
      </c>
      <c r="D10" s="99" t="e">
        <f>'9.agua_energia_gas'!M8*D3</f>
        <v>#DIV/0!</v>
      </c>
      <c r="G10" s="284"/>
      <c r="H10" s="296"/>
      <c r="I10" s="296"/>
      <c r="J10" s="296"/>
      <c r="K10" s="296"/>
      <c r="L10" s="296"/>
      <c r="M10" s="296"/>
      <c r="N10" s="296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</row>
    <row r="11" spans="1:28" x14ac:dyDescent="0.25">
      <c r="A11" s="2" t="s">
        <v>240</v>
      </c>
      <c r="B11" s="99">
        <f>'10.mao_obra'!$E$11*B3</f>
        <v>15658.344859805826</v>
      </c>
      <c r="C11" s="99">
        <f>'10.mao_obra'!$E$11*C3</f>
        <v>97081.738130796119</v>
      </c>
      <c r="D11" s="99">
        <f>'10.mao_obra'!$E$11*D3</f>
        <v>48540.869065398059</v>
      </c>
      <c r="G11" s="284"/>
      <c r="H11" s="296"/>
      <c r="I11" s="296"/>
      <c r="J11" s="296"/>
      <c r="K11" s="296"/>
      <c r="L11" s="295"/>
      <c r="M11" s="295"/>
      <c r="N11" s="295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4"/>
      <c r="Z11" s="284"/>
      <c r="AA11" s="284"/>
      <c r="AB11" s="284"/>
    </row>
    <row r="12" spans="1:28" x14ac:dyDescent="0.25">
      <c r="A12" s="2" t="s">
        <v>490</v>
      </c>
      <c r="B12" s="99" t="e">
        <f>BDI_lucros!$C$8*B3</f>
        <v>#DIV/0!</v>
      </c>
      <c r="C12" s="99" t="e">
        <f>BDI_lucros!$C$8*C3</f>
        <v>#DIV/0!</v>
      </c>
      <c r="D12" s="99" t="e">
        <f>BDI_lucros!$C$8*D3</f>
        <v>#DIV/0!</v>
      </c>
      <c r="G12" s="284"/>
      <c r="H12" s="296"/>
      <c r="I12" s="296"/>
      <c r="J12" s="296"/>
      <c r="K12" s="296"/>
      <c r="L12" s="295"/>
      <c r="M12" s="295"/>
      <c r="N12" s="295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</row>
    <row r="13" spans="1:28" x14ac:dyDescent="0.25">
      <c r="A13" s="2" t="s">
        <v>316</v>
      </c>
      <c r="B13" s="99" t="e">
        <f>BDI_lucros!$C$9*B3</f>
        <v>#DIV/0!</v>
      </c>
      <c r="C13" s="99" t="e">
        <f>BDI_lucros!$C$9*C3</f>
        <v>#DIV/0!</v>
      </c>
      <c r="D13" s="99" t="e">
        <f>BDI_lucros!$C$9*D3</f>
        <v>#DIV/0!</v>
      </c>
      <c r="G13" s="284"/>
      <c r="H13" s="296"/>
      <c r="I13" s="298"/>
      <c r="J13" s="298"/>
      <c r="K13" s="296"/>
      <c r="L13" s="296"/>
      <c r="M13" s="296"/>
      <c r="N13" s="296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4"/>
      <c r="AA13" s="284"/>
      <c r="AB13" s="284"/>
    </row>
    <row r="14" spans="1:28" x14ac:dyDescent="0.25">
      <c r="A14" s="22" t="s">
        <v>291</v>
      </c>
      <c r="B14" s="201" t="e">
        <f>SUM(B4:B13)/30/500</f>
        <v>#DIV/0!</v>
      </c>
      <c r="C14" s="201" t="e">
        <f>SUM(C4:C13)/30/3100</f>
        <v>#DIV/0!</v>
      </c>
      <c r="D14" s="201" t="e">
        <f>SUM(D4:D13)/30/1550</f>
        <v>#DIV/0!</v>
      </c>
      <c r="G14" s="284"/>
      <c r="H14" s="296"/>
      <c r="I14" s="296"/>
      <c r="J14" s="296"/>
      <c r="K14" s="296"/>
      <c r="L14" s="296"/>
      <c r="M14" s="296"/>
      <c r="N14" s="296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</row>
    <row r="15" spans="1:28" x14ac:dyDescent="0.25">
      <c r="G15" s="284"/>
      <c r="H15" s="296"/>
      <c r="I15" s="296"/>
      <c r="J15" s="296"/>
      <c r="K15" s="296"/>
      <c r="L15" s="296"/>
      <c r="M15" s="296"/>
      <c r="N15" s="296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</row>
    <row r="16" spans="1:28" x14ac:dyDescent="0.25">
      <c r="G16" s="284"/>
      <c r="H16" s="296"/>
      <c r="I16" s="296"/>
      <c r="J16" s="296"/>
      <c r="K16" s="296"/>
      <c r="L16" s="296"/>
      <c r="M16" s="296"/>
      <c r="N16" s="296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</row>
    <row r="17" spans="1:28" x14ac:dyDescent="0.25">
      <c r="A17" s="329" t="s">
        <v>9</v>
      </c>
      <c r="B17" s="329"/>
      <c r="C17" s="329"/>
      <c r="D17" s="329"/>
      <c r="E17" s="16" t="s">
        <v>313</v>
      </c>
      <c r="F17" s="17">
        <v>2500</v>
      </c>
      <c r="G17" s="284"/>
      <c r="H17" s="296"/>
      <c r="I17" s="296"/>
      <c r="J17" s="296"/>
      <c r="K17" s="296"/>
      <c r="L17" s="296"/>
      <c r="M17" s="296"/>
      <c r="N17" s="296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</row>
    <row r="18" spans="1:28" x14ac:dyDescent="0.25">
      <c r="A18" s="327" t="s">
        <v>0</v>
      </c>
      <c r="B18" s="18" t="s">
        <v>1</v>
      </c>
      <c r="C18" s="18" t="s">
        <v>2</v>
      </c>
      <c r="D18" s="18" t="s">
        <v>3</v>
      </c>
      <c r="G18" s="284"/>
      <c r="H18" s="296"/>
      <c r="I18" s="296"/>
      <c r="J18" s="296"/>
      <c r="K18" s="296"/>
      <c r="L18" s="296"/>
      <c r="M18" s="296"/>
      <c r="N18" s="296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284"/>
    </row>
    <row r="19" spans="1:28" x14ac:dyDescent="0.25">
      <c r="A19" s="328"/>
      <c r="B19" s="19">
        <f>400/F17</f>
        <v>0.16</v>
      </c>
      <c r="C19" s="19">
        <f>1400/F17</f>
        <v>0.56000000000000005</v>
      </c>
      <c r="D19" s="19">
        <f>700/F17</f>
        <v>0.28000000000000003</v>
      </c>
      <c r="E19" s="20"/>
      <c r="G19" s="284"/>
      <c r="H19" s="296"/>
      <c r="I19" s="296"/>
      <c r="J19" s="296"/>
      <c r="K19" s="296" t="s">
        <v>496</v>
      </c>
      <c r="L19" s="296">
        <v>400</v>
      </c>
      <c r="M19" s="295" t="e">
        <f>B30*L19</f>
        <v>#DIV/0!</v>
      </c>
      <c r="N19" s="296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</row>
    <row r="20" spans="1:28" x14ac:dyDescent="0.25">
      <c r="A20" s="21" t="s">
        <v>8</v>
      </c>
      <c r="B20" s="112" t="e">
        <f>'1.cafe_manha'!T60</f>
        <v>#DIV/0!</v>
      </c>
      <c r="C20" s="112" t="e">
        <f>'2.almoço'!T224</f>
        <v>#DIV/0!</v>
      </c>
      <c r="D20" s="112" t="e">
        <f>'3.jantar'!T82</f>
        <v>#DIV/0!</v>
      </c>
      <c r="G20" s="284"/>
      <c r="H20" s="296"/>
      <c r="I20" s="296"/>
      <c r="J20" s="296"/>
      <c r="K20" s="296" t="s">
        <v>497</v>
      </c>
      <c r="L20" s="296">
        <v>1400</v>
      </c>
      <c r="M20" s="295" t="e">
        <f>L20*C30</f>
        <v>#DIV/0!</v>
      </c>
      <c r="N20" s="296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</row>
    <row r="21" spans="1:28" x14ac:dyDescent="0.25">
      <c r="A21" s="2" t="s">
        <v>5</v>
      </c>
      <c r="B21" s="99" t="e">
        <f>'4.equi_mob_uten'!W150*B19</f>
        <v>#DIV/0!</v>
      </c>
      <c r="C21" s="99" t="e">
        <f>'4.equi_mob_uten'!W150*C19</f>
        <v>#DIV/0!</v>
      </c>
      <c r="D21" s="99" t="e">
        <f>'4.equi_mob_uten'!W150*D19</f>
        <v>#DIV/0!</v>
      </c>
      <c r="G21" s="284"/>
      <c r="H21" s="295"/>
      <c r="I21" s="295" t="e">
        <f>SUM(B20:D27)</f>
        <v>#DIV/0!</v>
      </c>
      <c r="J21" s="296"/>
      <c r="K21" s="296" t="s">
        <v>498</v>
      </c>
      <c r="L21" s="296">
        <v>700</v>
      </c>
      <c r="M21" s="295" t="e">
        <f>L21*D30</f>
        <v>#DIV/0!</v>
      </c>
      <c r="N21" s="296"/>
      <c r="O21" s="285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</row>
    <row r="22" spans="1:28" x14ac:dyDescent="0.25">
      <c r="A22" s="2" t="s">
        <v>6</v>
      </c>
      <c r="B22" s="112" t="e">
        <f>'5.descar_por_refe'!T20</f>
        <v>#DIV/0!</v>
      </c>
      <c r="C22" s="112" t="e">
        <f>'5.descar_por_refe'!T51</f>
        <v>#DIV/0!</v>
      </c>
      <c r="D22" s="112" t="e">
        <f>'5.descar_por_refe'!T70</f>
        <v>#DIV/0!</v>
      </c>
      <c r="G22" s="284"/>
      <c r="H22" s="296"/>
      <c r="I22" s="296"/>
      <c r="J22" s="296"/>
      <c r="K22" s="296" t="s">
        <v>502</v>
      </c>
      <c r="L22" s="296"/>
      <c r="M22" s="295" t="e">
        <f>SUM(M19:M21)</f>
        <v>#DIV/0!</v>
      </c>
      <c r="N22" s="296"/>
      <c r="O22" s="285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</row>
    <row r="23" spans="1:28" x14ac:dyDescent="0.25">
      <c r="A23" s="2" t="s">
        <v>7</v>
      </c>
      <c r="B23" s="99" t="e">
        <f>'7.descar_gerais'!Q16*B19</f>
        <v>#DIV/0!</v>
      </c>
      <c r="C23" s="99" t="e">
        <f>'7.descar_gerais'!Q16*C19</f>
        <v>#DIV/0!</v>
      </c>
      <c r="D23" s="99" t="e">
        <f>'7.descar_gerais'!Q16*D19</f>
        <v>#DIV/0!</v>
      </c>
      <c r="G23" s="284"/>
      <c r="H23" s="296"/>
      <c r="I23" s="296"/>
      <c r="J23" s="296"/>
      <c r="K23" s="296" t="s">
        <v>499</v>
      </c>
      <c r="L23" s="296"/>
      <c r="M23" s="295" t="e">
        <f>M22*30</f>
        <v>#DIV/0!</v>
      </c>
      <c r="N23" s="296"/>
      <c r="O23" s="285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  <c r="AA23" s="284"/>
      <c r="AB23" s="284"/>
    </row>
    <row r="24" spans="1:28" x14ac:dyDescent="0.25">
      <c r="A24" s="2" t="s">
        <v>241</v>
      </c>
      <c r="B24" s="99" t="e">
        <f>'6.limpeza'!Q34*B19</f>
        <v>#DIV/0!</v>
      </c>
      <c r="C24" s="99" t="e">
        <f>'6.limpeza'!Q34*C19</f>
        <v>#DIV/0!</v>
      </c>
      <c r="D24" s="99" t="e">
        <f>'6.limpeza'!Q34*D19</f>
        <v>#DIV/0!</v>
      </c>
      <c r="G24" s="284"/>
      <c r="H24" s="296"/>
      <c r="I24" s="296"/>
      <c r="J24" s="296"/>
      <c r="K24" s="296"/>
      <c r="L24" s="296"/>
      <c r="M24" s="295" t="e">
        <f>M23*12</f>
        <v>#DIV/0!</v>
      </c>
      <c r="N24" s="296"/>
      <c r="O24" s="285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4"/>
    </row>
    <row r="25" spans="1:28" x14ac:dyDescent="0.25">
      <c r="A25" s="2" t="s">
        <v>298</v>
      </c>
      <c r="B25" s="99" t="e">
        <f>'8.amostra_pragas_caixa'!R10*B19</f>
        <v>#NUM!</v>
      </c>
      <c r="C25" s="99" t="e">
        <f>'8.amostra_pragas_caixa'!R10*C19</f>
        <v>#NUM!</v>
      </c>
      <c r="D25" s="99" t="e">
        <f>'8.amostra_pragas_caixa'!R10*D19</f>
        <v>#NUM!</v>
      </c>
      <c r="G25" s="284"/>
      <c r="H25" s="296"/>
      <c r="I25" s="296"/>
      <c r="J25" s="296"/>
      <c r="K25" s="296"/>
      <c r="L25" s="296"/>
      <c r="M25" s="296"/>
      <c r="N25" s="296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 s="284"/>
      <c r="AA25" s="284"/>
      <c r="AB25" s="284"/>
    </row>
    <row r="26" spans="1:28" x14ac:dyDescent="0.25">
      <c r="A26" s="2" t="s">
        <v>239</v>
      </c>
      <c r="B26" s="99" t="e">
        <f>'9.agua_energia_gas'!M8*B19</f>
        <v>#DIV/0!</v>
      </c>
      <c r="C26" s="99" t="e">
        <f>'9.agua_energia_gas'!M8*C19</f>
        <v>#DIV/0!</v>
      </c>
      <c r="D26" s="99" t="e">
        <f>'9.agua_energia_gas'!M8*D19</f>
        <v>#DIV/0!</v>
      </c>
      <c r="G26" s="284"/>
      <c r="H26" s="296"/>
      <c r="I26" s="296"/>
      <c r="J26" s="296"/>
      <c r="K26" s="296"/>
      <c r="L26" s="296"/>
      <c r="M26" s="296"/>
      <c r="N26" s="296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</row>
    <row r="27" spans="1:28" x14ac:dyDescent="0.25">
      <c r="A27" s="2" t="s">
        <v>240</v>
      </c>
      <c r="B27" s="99">
        <f>'10.mao_obra'!$F$11*B19</f>
        <v>19375.427237120002</v>
      </c>
      <c r="C27" s="99">
        <f>'10.mao_obra'!$F$11*C19</f>
        <v>67813.995329920013</v>
      </c>
      <c r="D27" s="99">
        <f>'10.mao_obra'!$F$11*D19</f>
        <v>33906.997664960007</v>
      </c>
      <c r="G27" s="284"/>
      <c r="H27" s="296"/>
      <c r="I27" s="296"/>
      <c r="J27" s="296"/>
      <c r="K27" s="296"/>
      <c r="L27" s="296"/>
      <c r="M27" s="296"/>
      <c r="N27" s="296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</row>
    <row r="28" spans="1:28" x14ac:dyDescent="0.25">
      <c r="A28" s="2" t="s">
        <v>491</v>
      </c>
      <c r="B28" s="99" t="e">
        <f>BDI_lucros!$D$8*B19</f>
        <v>#DIV/0!</v>
      </c>
      <c r="C28" s="99" t="e">
        <f>BDI_lucros!$D$8*C19</f>
        <v>#DIV/0!</v>
      </c>
      <c r="D28" s="99" t="e">
        <f>BDI_lucros!$D$8*D19</f>
        <v>#DIV/0!</v>
      </c>
      <c r="G28" s="284"/>
      <c r="H28" s="296"/>
      <c r="I28" s="296"/>
      <c r="J28" s="296"/>
      <c r="K28" s="296"/>
      <c r="L28" s="296"/>
      <c r="M28" s="296"/>
      <c r="N28" s="296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</row>
    <row r="29" spans="1:28" x14ac:dyDescent="0.25">
      <c r="A29" s="2" t="s">
        <v>317</v>
      </c>
      <c r="B29" s="99" t="e">
        <f>BDI_lucros!$D$9*B19</f>
        <v>#DIV/0!</v>
      </c>
      <c r="C29" s="99" t="e">
        <f>BDI_lucros!$D$9*C19</f>
        <v>#DIV/0!</v>
      </c>
      <c r="D29" s="99" t="e">
        <f>BDI_lucros!$D$9*D19</f>
        <v>#DIV/0!</v>
      </c>
      <c r="G29" s="284"/>
      <c r="H29" s="296"/>
      <c r="I29" s="296"/>
      <c r="J29" s="296"/>
      <c r="K29" s="296"/>
      <c r="L29" s="296"/>
      <c r="M29" s="296"/>
      <c r="N29" s="296"/>
      <c r="O29" s="285"/>
      <c r="P29" s="284"/>
      <c r="Q29" s="284"/>
      <c r="R29" s="284"/>
      <c r="S29" s="284"/>
      <c r="T29" s="284"/>
      <c r="U29" s="284"/>
      <c r="V29" s="284"/>
      <c r="W29" s="284"/>
      <c r="X29" s="284"/>
      <c r="Y29" s="284"/>
      <c r="Z29" s="284"/>
      <c r="AA29" s="284"/>
      <c r="AB29" s="284"/>
    </row>
    <row r="30" spans="1:28" x14ac:dyDescent="0.25">
      <c r="A30" s="22" t="s">
        <v>291</v>
      </c>
      <c r="B30" s="201" t="e">
        <f>SUM(B20:B29)/30/400</f>
        <v>#DIV/0!</v>
      </c>
      <c r="C30" s="201" t="e">
        <f>SUM(C20:C29)/30/1400</f>
        <v>#DIV/0!</v>
      </c>
      <c r="D30" s="201" t="e">
        <f>SUM(D20:D29)/30/700</f>
        <v>#DIV/0!</v>
      </c>
      <c r="G30" s="284"/>
      <c r="H30" s="296"/>
      <c r="I30" s="296"/>
      <c r="J30" s="296"/>
      <c r="K30" s="296"/>
      <c r="L30" s="296"/>
      <c r="M30" s="296" t="s">
        <v>501</v>
      </c>
      <c r="N30" s="295" t="e">
        <f>M24+M9</f>
        <v>#DIV/0!</v>
      </c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</row>
    <row r="31" spans="1:28" x14ac:dyDescent="0.25">
      <c r="E31" s="1"/>
      <c r="F31" s="1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4"/>
      <c r="AA31" s="284"/>
      <c r="AB31" s="284"/>
    </row>
    <row r="32" spans="1:28" x14ac:dyDescent="0.25">
      <c r="E32" s="325" t="s">
        <v>505</v>
      </c>
      <c r="F32" s="325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284"/>
      <c r="T32" s="284"/>
      <c r="U32" s="284"/>
      <c r="V32" s="284"/>
      <c r="W32" s="284"/>
      <c r="X32" s="284"/>
      <c r="Y32" s="284"/>
      <c r="Z32" s="284"/>
      <c r="AA32" s="284"/>
      <c r="AB32" s="284"/>
    </row>
    <row r="33" spans="1:28" x14ac:dyDescent="0.25">
      <c r="E33" s="325"/>
      <c r="F33" s="325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</row>
    <row r="34" spans="1:28" ht="15.75" x14ac:dyDescent="0.25">
      <c r="A34" s="300" t="s">
        <v>503</v>
      </c>
      <c r="B34" s="330" t="s">
        <v>506</v>
      </c>
      <c r="C34" s="330"/>
      <c r="D34" s="330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</row>
    <row r="35" spans="1:28" ht="15.75" x14ac:dyDescent="0.25">
      <c r="A35" s="301" t="s">
        <v>504</v>
      </c>
      <c r="B35" s="324" t="s">
        <v>507</v>
      </c>
      <c r="C35" s="324"/>
      <c r="D35" s="32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</row>
    <row r="36" spans="1:28" x14ac:dyDescent="0.25"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</row>
    <row r="37" spans="1:28" x14ac:dyDescent="0.25"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</row>
    <row r="38" spans="1:28" x14ac:dyDescent="0.25"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</row>
    <row r="39" spans="1:28" x14ac:dyDescent="0.25"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</row>
    <row r="40" spans="1:28" x14ac:dyDescent="0.25"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</row>
    <row r="41" spans="1:28" x14ac:dyDescent="0.25"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</row>
    <row r="42" spans="1:28" x14ac:dyDescent="0.25"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</row>
    <row r="43" spans="1:28" x14ac:dyDescent="0.25"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</row>
    <row r="44" spans="1:28" x14ac:dyDescent="0.25"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</row>
    <row r="45" spans="1:28" x14ac:dyDescent="0.25"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</row>
    <row r="46" spans="1:28" x14ac:dyDescent="0.25"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</row>
    <row r="47" spans="1:28" x14ac:dyDescent="0.25"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</row>
    <row r="48" spans="1:28" x14ac:dyDescent="0.25"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</row>
    <row r="49" spans="7:28" x14ac:dyDescent="0.25"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</row>
    <row r="50" spans="7:28" x14ac:dyDescent="0.25"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</row>
  </sheetData>
  <mergeCells count="8">
    <mergeCell ref="B35:D35"/>
    <mergeCell ref="E32:F32"/>
    <mergeCell ref="A1:D1"/>
    <mergeCell ref="A2:A3"/>
    <mergeCell ref="A17:D17"/>
    <mergeCell ref="A18:A19"/>
    <mergeCell ref="E33:F33"/>
    <mergeCell ref="B34:D34"/>
  </mergeCells>
  <pageMargins left="0.511811024" right="0.511811024" top="1.1145833333333333" bottom="0.78740157499999996" header="0.31496062000000002" footer="0.31496062000000002"/>
  <pageSetup paperSize="9" scale="71" orientation="landscape" r:id="rId1"/>
  <headerFooter>
    <oddHeader xml:space="preserve">&amp;CGOVERNO DE BRASÍLIA
SECRETARIA DE ESTADO DE  DESENVOLVIMENTO SOCIAL
GERÊNCIA DE SUPRIMENTOS E COMPRAS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T224"/>
  <sheetViews>
    <sheetView view="pageBreakPreview" topLeftCell="C1" zoomScale="60" zoomScaleNormal="55" workbookViewId="0">
      <selection activeCell="I174" sqref="I174"/>
    </sheetView>
  </sheetViews>
  <sheetFormatPr defaultColWidth="9.140625" defaultRowHeight="15" x14ac:dyDescent="0.25"/>
  <cols>
    <col min="1" max="1" width="4.85546875" style="31" customWidth="1"/>
    <col min="2" max="2" width="24.7109375" style="31" customWidth="1"/>
    <col min="3" max="3" width="11.7109375" style="32" customWidth="1"/>
    <col min="4" max="4" width="16.85546875" style="31" bestFit="1" customWidth="1"/>
    <col min="5" max="5" width="16.85546875" style="1" bestFit="1" customWidth="1"/>
    <col min="6" max="6" width="28" style="1" customWidth="1"/>
    <col min="7" max="7" width="20.140625" style="1" customWidth="1"/>
    <col min="8" max="8" width="19.5703125" style="1" customWidth="1"/>
    <col min="9" max="9" width="18.5703125" style="1" customWidth="1"/>
    <col min="10" max="11" width="18.85546875" style="1" customWidth="1"/>
    <col min="12" max="12" width="16.7109375" style="1" customWidth="1"/>
    <col min="13" max="13" width="19.28515625" style="1" customWidth="1"/>
    <col min="14" max="14" width="19.140625" style="1" customWidth="1"/>
    <col min="15" max="15" width="19" style="1" customWidth="1"/>
    <col min="16" max="18" width="16.7109375" style="1" customWidth="1"/>
    <col min="19" max="19" width="23.42578125" style="1" customWidth="1"/>
    <col min="20" max="20" width="24.28515625" style="1" customWidth="1"/>
    <col min="21" max="16384" width="9.140625" style="1"/>
  </cols>
  <sheetData>
    <row r="1" spans="1:20" x14ac:dyDescent="0.25">
      <c r="A1" s="385" t="s">
        <v>2</v>
      </c>
      <c r="B1" s="385"/>
      <c r="C1" s="385"/>
      <c r="D1" s="385"/>
      <c r="E1" s="385"/>
      <c r="F1" s="381" t="s">
        <v>280</v>
      </c>
      <c r="G1" s="381"/>
      <c r="H1" s="381"/>
      <c r="I1" s="381"/>
      <c r="J1" s="381"/>
      <c r="K1" s="381"/>
      <c r="L1" s="381"/>
      <c r="M1" s="383"/>
      <c r="N1" s="384"/>
      <c r="O1" s="384"/>
      <c r="P1" s="383"/>
      <c r="Q1" s="384"/>
      <c r="R1" s="384"/>
      <c r="S1" s="384"/>
      <c r="T1" s="384"/>
    </row>
    <row r="2" spans="1:20" ht="45" x14ac:dyDescent="0.25">
      <c r="A2" s="23"/>
      <c r="B2" s="23" t="s">
        <v>10</v>
      </c>
      <c r="C2" s="23" t="s">
        <v>11</v>
      </c>
      <c r="D2" s="24" t="s">
        <v>42</v>
      </c>
      <c r="E2" s="33" t="s">
        <v>43</v>
      </c>
      <c r="F2" s="128"/>
      <c r="G2" s="128"/>
      <c r="H2" s="128"/>
      <c r="I2" s="128"/>
      <c r="J2" s="128"/>
      <c r="K2" s="128"/>
      <c r="L2" s="128"/>
      <c r="M2" s="77" t="s">
        <v>318</v>
      </c>
      <c r="N2" s="77" t="s">
        <v>319</v>
      </c>
      <c r="O2" s="77" t="s">
        <v>320</v>
      </c>
      <c r="P2" s="76" t="s">
        <v>321</v>
      </c>
      <c r="Q2" s="76" t="s">
        <v>322</v>
      </c>
      <c r="R2" s="76" t="s">
        <v>281</v>
      </c>
      <c r="S2" s="79" t="s">
        <v>282</v>
      </c>
      <c r="T2" s="78" t="s">
        <v>283</v>
      </c>
    </row>
    <row r="3" spans="1:20" x14ac:dyDescent="0.25">
      <c r="A3" s="26">
        <v>1</v>
      </c>
      <c r="B3" s="34" t="s">
        <v>13</v>
      </c>
      <c r="C3" s="35" t="s">
        <v>14</v>
      </c>
      <c r="D3" s="142">
        <v>660.3</v>
      </c>
      <c r="E3" s="143">
        <v>298.2</v>
      </c>
      <c r="F3" s="80"/>
      <c r="G3" s="80"/>
      <c r="H3" s="80"/>
      <c r="I3" s="80"/>
      <c r="J3" s="80"/>
      <c r="K3" s="80"/>
      <c r="L3" s="80"/>
      <c r="M3" s="80" t="e">
        <f t="shared" ref="M3:M17" si="0">MEDIAN(F3:L3)</f>
        <v>#NUM!</v>
      </c>
      <c r="N3" s="80" t="e">
        <f>0.5*M3</f>
        <v>#NUM!</v>
      </c>
      <c r="O3" s="80" t="e">
        <f>1.5*M3</f>
        <v>#NUM!</v>
      </c>
      <c r="P3" s="81" t="e">
        <f>AVERAGE(F3:H3)</f>
        <v>#DIV/0!</v>
      </c>
      <c r="Q3" s="81" t="e">
        <f>MEDIAN(F3:H3)</f>
        <v>#NUM!</v>
      </c>
      <c r="R3" s="82" t="e">
        <f>SMALL(P3:Q3,1)</f>
        <v>#DIV/0!</v>
      </c>
      <c r="S3" s="83" t="e">
        <f>R3*D3</f>
        <v>#DIV/0!</v>
      </c>
      <c r="T3" s="84" t="e">
        <f>R3*E3</f>
        <v>#DIV/0!</v>
      </c>
    </row>
    <row r="4" spans="1:20" x14ac:dyDescent="0.25">
      <c r="A4" s="128"/>
      <c r="B4" s="133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</row>
    <row r="5" spans="1:20" x14ac:dyDescent="0.25">
      <c r="A5" s="26">
        <v>2</v>
      </c>
      <c r="B5" s="34" t="s">
        <v>44</v>
      </c>
      <c r="C5" s="35" t="s">
        <v>14</v>
      </c>
      <c r="D5" s="142">
        <v>840.1</v>
      </c>
      <c r="E5" s="143">
        <v>379.4</v>
      </c>
      <c r="F5" s="80"/>
      <c r="G5" s="80"/>
      <c r="H5" s="80"/>
      <c r="I5" s="80"/>
      <c r="J5" s="80"/>
      <c r="K5" s="80"/>
      <c r="L5" s="80"/>
      <c r="M5" s="80" t="e">
        <f t="shared" si="0"/>
        <v>#NUM!</v>
      </c>
      <c r="N5" s="80" t="e">
        <f t="shared" ref="N5:N129" si="1">0.5*M5</f>
        <v>#NUM!</v>
      </c>
      <c r="O5" s="80" t="e">
        <f t="shared" ref="O5:O129" si="2">1.5*M5</f>
        <v>#NUM!</v>
      </c>
      <c r="P5" s="81" t="e">
        <f t="shared" ref="P5:P15" si="3">AVERAGE(F5:L5)</f>
        <v>#DIV/0!</v>
      </c>
      <c r="Q5" s="81" t="e">
        <f t="shared" ref="Q5:Q15" si="4">MEDIAN(F5:L5)</f>
        <v>#NUM!</v>
      </c>
      <c r="R5" s="82" t="e">
        <f t="shared" ref="R5:R129" si="5">SMALL(P5:Q5,1)</f>
        <v>#DIV/0!</v>
      </c>
      <c r="S5" s="83" t="e">
        <f t="shared" ref="S5:S127" si="6">R5*D5</f>
        <v>#DIV/0!</v>
      </c>
      <c r="T5" s="84" t="e">
        <f t="shared" ref="T5:T127" si="7">R5*E5</f>
        <v>#DIV/0!</v>
      </c>
    </row>
    <row r="6" spans="1:20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</row>
    <row r="7" spans="1:20" x14ac:dyDescent="0.25">
      <c r="A7" s="26">
        <v>3</v>
      </c>
      <c r="B7" s="34" t="s">
        <v>45</v>
      </c>
      <c r="C7" s="35" t="s">
        <v>14</v>
      </c>
      <c r="D7" s="142">
        <v>524.83000000000004</v>
      </c>
      <c r="E7" s="143">
        <v>237.02</v>
      </c>
      <c r="F7" s="80"/>
      <c r="G7" s="80"/>
      <c r="H7" s="80"/>
      <c r="I7" s="80"/>
      <c r="J7" s="80"/>
      <c r="K7" s="80"/>
      <c r="L7" s="80"/>
      <c r="M7" s="80" t="e">
        <f t="shared" si="0"/>
        <v>#NUM!</v>
      </c>
      <c r="N7" s="80" t="e">
        <f t="shared" si="1"/>
        <v>#NUM!</v>
      </c>
      <c r="O7" s="80" t="e">
        <f t="shared" si="2"/>
        <v>#NUM!</v>
      </c>
      <c r="P7" s="81" t="e">
        <f t="shared" si="3"/>
        <v>#DIV/0!</v>
      </c>
      <c r="Q7" s="81" t="e">
        <f t="shared" si="4"/>
        <v>#NUM!</v>
      </c>
      <c r="R7" s="82" t="e">
        <f t="shared" si="5"/>
        <v>#DIV/0!</v>
      </c>
      <c r="S7" s="83" t="e">
        <f t="shared" si="6"/>
        <v>#DIV/0!</v>
      </c>
      <c r="T7" s="84" t="e">
        <f t="shared" si="7"/>
        <v>#DIV/0!</v>
      </c>
    </row>
    <row r="8" spans="1:20" x14ac:dyDescent="0.25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</row>
    <row r="9" spans="1:20" x14ac:dyDescent="0.25">
      <c r="A9" s="26">
        <v>4</v>
      </c>
      <c r="B9" s="34" t="s">
        <v>46</v>
      </c>
      <c r="C9" s="35" t="s">
        <v>14</v>
      </c>
      <c r="D9" s="142">
        <v>3.1</v>
      </c>
      <c r="E9" s="143">
        <v>1.4</v>
      </c>
      <c r="F9" s="80"/>
      <c r="G9" s="80"/>
      <c r="H9" s="80"/>
      <c r="I9" s="80"/>
      <c r="J9" s="80"/>
      <c r="K9" s="80"/>
      <c r="L9" s="80"/>
      <c r="M9" s="80" t="e">
        <f t="shared" si="0"/>
        <v>#NUM!</v>
      </c>
      <c r="N9" s="80" t="e">
        <f t="shared" si="1"/>
        <v>#NUM!</v>
      </c>
      <c r="O9" s="80" t="e">
        <f t="shared" si="2"/>
        <v>#NUM!</v>
      </c>
      <c r="P9" s="81" t="e">
        <f>AVERAGE(F9:H9)</f>
        <v>#DIV/0!</v>
      </c>
      <c r="Q9" s="81" t="e">
        <f>MEDIAN(F9:H9)</f>
        <v>#NUM!</v>
      </c>
      <c r="R9" s="82" t="e">
        <f t="shared" si="5"/>
        <v>#DIV/0!</v>
      </c>
      <c r="S9" s="83" t="e">
        <f t="shared" si="6"/>
        <v>#DIV/0!</v>
      </c>
      <c r="T9" s="84" t="e">
        <f t="shared" si="7"/>
        <v>#DIV/0!</v>
      </c>
    </row>
    <row r="10" spans="1:20" x14ac:dyDescent="0.25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</row>
    <row r="11" spans="1:20" x14ac:dyDescent="0.25">
      <c r="A11" s="26">
        <v>5</v>
      </c>
      <c r="B11" s="34" t="s">
        <v>47</v>
      </c>
      <c r="C11" s="35" t="s">
        <v>14</v>
      </c>
      <c r="D11" s="142">
        <v>572.88</v>
      </c>
      <c r="E11" s="143">
        <v>258.72000000000003</v>
      </c>
      <c r="F11" s="80"/>
      <c r="G11" s="80"/>
      <c r="H11" s="80"/>
      <c r="I11" s="80"/>
      <c r="J11" s="80"/>
      <c r="K11" s="80"/>
      <c r="L11" s="80"/>
      <c r="M11" s="80" t="e">
        <f t="shared" si="0"/>
        <v>#NUM!</v>
      </c>
      <c r="N11" s="80" t="e">
        <f t="shared" si="1"/>
        <v>#NUM!</v>
      </c>
      <c r="O11" s="80" t="e">
        <f t="shared" si="2"/>
        <v>#NUM!</v>
      </c>
      <c r="P11" s="81" t="e">
        <f t="shared" si="3"/>
        <v>#DIV/0!</v>
      </c>
      <c r="Q11" s="81" t="e">
        <f t="shared" si="4"/>
        <v>#NUM!</v>
      </c>
      <c r="R11" s="82" t="e">
        <f t="shared" si="5"/>
        <v>#DIV/0!</v>
      </c>
      <c r="S11" s="83" t="e">
        <f t="shared" si="6"/>
        <v>#DIV/0!</v>
      </c>
      <c r="T11" s="84" t="e">
        <f t="shared" si="7"/>
        <v>#DIV/0!</v>
      </c>
    </row>
    <row r="12" spans="1:20" x14ac:dyDescent="0.25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</row>
    <row r="13" spans="1:20" x14ac:dyDescent="0.25">
      <c r="A13" s="26">
        <v>6</v>
      </c>
      <c r="B13" s="34" t="s">
        <v>48</v>
      </c>
      <c r="C13" s="35" t="s">
        <v>14</v>
      </c>
      <c r="D13" s="142">
        <v>884.74</v>
      </c>
      <c r="E13" s="143">
        <v>399.56</v>
      </c>
      <c r="F13" s="80"/>
      <c r="G13" s="80"/>
      <c r="H13" s="80"/>
      <c r="I13" s="80"/>
      <c r="J13" s="80"/>
      <c r="K13" s="80"/>
      <c r="L13" s="80"/>
      <c r="M13" s="80" t="e">
        <f t="shared" si="0"/>
        <v>#NUM!</v>
      </c>
      <c r="N13" s="80" t="e">
        <f t="shared" si="1"/>
        <v>#NUM!</v>
      </c>
      <c r="O13" s="80" t="e">
        <f t="shared" si="2"/>
        <v>#NUM!</v>
      </c>
      <c r="P13" s="81" t="e">
        <f t="shared" si="3"/>
        <v>#DIV/0!</v>
      </c>
      <c r="Q13" s="81" t="e">
        <f t="shared" si="4"/>
        <v>#NUM!</v>
      </c>
      <c r="R13" s="82" t="e">
        <f t="shared" si="5"/>
        <v>#DIV/0!</v>
      </c>
      <c r="S13" s="83" t="e">
        <f t="shared" si="6"/>
        <v>#DIV/0!</v>
      </c>
      <c r="T13" s="84" t="e">
        <f t="shared" si="7"/>
        <v>#DIV/0!</v>
      </c>
    </row>
    <row r="14" spans="1:20" x14ac:dyDescent="0.25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</row>
    <row r="15" spans="1:20" x14ac:dyDescent="0.25">
      <c r="A15" s="26">
        <v>7</v>
      </c>
      <c r="B15" s="34" t="s">
        <v>49</v>
      </c>
      <c r="C15" s="35" t="s">
        <v>14</v>
      </c>
      <c r="D15" s="142">
        <v>3462.7620000000002</v>
      </c>
      <c r="E15" s="143">
        <v>1563.828</v>
      </c>
      <c r="F15" s="80"/>
      <c r="G15" s="80"/>
      <c r="H15" s="80"/>
      <c r="I15" s="80"/>
      <c r="J15" s="80"/>
      <c r="K15" s="80"/>
      <c r="L15" s="80"/>
      <c r="M15" s="80" t="e">
        <f t="shared" si="0"/>
        <v>#NUM!</v>
      </c>
      <c r="N15" s="80" t="e">
        <f t="shared" si="1"/>
        <v>#NUM!</v>
      </c>
      <c r="O15" s="80" t="e">
        <f t="shared" si="2"/>
        <v>#NUM!</v>
      </c>
      <c r="P15" s="81" t="e">
        <f t="shared" si="3"/>
        <v>#DIV/0!</v>
      </c>
      <c r="Q15" s="81" t="e">
        <f t="shared" si="4"/>
        <v>#NUM!</v>
      </c>
      <c r="R15" s="82" t="e">
        <f t="shared" si="5"/>
        <v>#DIV/0!</v>
      </c>
      <c r="S15" s="83" t="e">
        <f t="shared" si="6"/>
        <v>#DIV/0!</v>
      </c>
      <c r="T15" s="84" t="e">
        <f t="shared" si="7"/>
        <v>#DIV/0!</v>
      </c>
    </row>
    <row r="16" spans="1:20" x14ac:dyDescent="0.2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</row>
    <row r="17" spans="1:20" x14ac:dyDescent="0.25">
      <c r="A17" s="26">
        <v>8</v>
      </c>
      <c r="B17" s="34" t="s">
        <v>50</v>
      </c>
      <c r="C17" s="35" t="s">
        <v>14</v>
      </c>
      <c r="D17" s="142">
        <v>28.83</v>
      </c>
      <c r="E17" s="143">
        <v>13.02</v>
      </c>
      <c r="F17" s="80"/>
      <c r="G17" s="80"/>
      <c r="H17" s="80"/>
      <c r="I17" s="80"/>
      <c r="J17" s="80"/>
      <c r="K17" s="80"/>
      <c r="L17" s="80"/>
      <c r="M17" s="80" t="e">
        <f t="shared" si="0"/>
        <v>#NUM!</v>
      </c>
      <c r="N17" s="80" t="e">
        <f t="shared" si="1"/>
        <v>#NUM!</v>
      </c>
      <c r="O17" s="80" t="e">
        <f t="shared" si="2"/>
        <v>#NUM!</v>
      </c>
      <c r="P17" s="81" t="e">
        <f>AVERAGE(F17:H17)</f>
        <v>#DIV/0!</v>
      </c>
      <c r="Q17" s="81" t="e">
        <f>MEDIAN(F17:H17)</f>
        <v>#NUM!</v>
      </c>
      <c r="R17" s="82" t="e">
        <f t="shared" si="5"/>
        <v>#DIV/0!</v>
      </c>
      <c r="S17" s="83" t="e">
        <f t="shared" si="6"/>
        <v>#DIV/0!</v>
      </c>
      <c r="T17" s="84" t="e">
        <f t="shared" si="7"/>
        <v>#DIV/0!</v>
      </c>
    </row>
    <row r="18" spans="1:20" x14ac:dyDescent="0.25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83"/>
      <c r="T18" s="84"/>
    </row>
    <row r="19" spans="1:20" x14ac:dyDescent="0.25">
      <c r="A19" s="26">
        <v>9</v>
      </c>
      <c r="B19" s="34" t="s">
        <v>15</v>
      </c>
      <c r="C19" s="35" t="s">
        <v>14</v>
      </c>
      <c r="D19" s="142">
        <v>2014.039</v>
      </c>
      <c r="E19" s="143">
        <v>881.56600000000003</v>
      </c>
      <c r="F19" s="80"/>
      <c r="G19" s="80"/>
      <c r="H19" s="80"/>
      <c r="I19" s="80"/>
      <c r="J19" s="80"/>
      <c r="K19" s="80"/>
      <c r="L19" s="80"/>
      <c r="M19" s="80" t="e">
        <f t="shared" ref="M19:M33" si="8">MEDIAN(F19:L19)</f>
        <v>#NUM!</v>
      </c>
      <c r="N19" s="80" t="e">
        <f t="shared" si="1"/>
        <v>#NUM!</v>
      </c>
      <c r="O19" s="80" t="e">
        <f t="shared" si="2"/>
        <v>#NUM!</v>
      </c>
      <c r="P19" s="81" t="e">
        <f t="shared" ref="P19:P31" si="9">AVERAGE(F19:L19)</f>
        <v>#DIV/0!</v>
      </c>
      <c r="Q19" s="81" t="e">
        <f t="shared" ref="Q19:Q31" si="10">MEDIAN(F19:L19)</f>
        <v>#NUM!</v>
      </c>
      <c r="R19" s="82" t="e">
        <f t="shared" si="5"/>
        <v>#DIV/0!</v>
      </c>
      <c r="S19" s="83" t="e">
        <f t="shared" si="6"/>
        <v>#DIV/0!</v>
      </c>
      <c r="T19" s="84" t="e">
        <f t="shared" si="7"/>
        <v>#DIV/0!</v>
      </c>
    </row>
    <row r="20" spans="1:20" x14ac:dyDescent="0.25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</row>
    <row r="21" spans="1:20" x14ac:dyDescent="0.25">
      <c r="A21" s="26">
        <v>10</v>
      </c>
      <c r="B21" s="34" t="s">
        <v>51</v>
      </c>
      <c r="C21" s="35" t="s">
        <v>14</v>
      </c>
      <c r="D21" s="142">
        <v>2.2010000000000001</v>
      </c>
      <c r="E21" s="143">
        <v>0.99399999999999999</v>
      </c>
      <c r="F21" s="80"/>
      <c r="G21" s="80"/>
      <c r="H21" s="80"/>
      <c r="I21" s="80"/>
      <c r="J21" s="80"/>
      <c r="K21" s="80"/>
      <c r="L21" s="80"/>
      <c r="M21" s="80" t="e">
        <f t="shared" si="8"/>
        <v>#NUM!</v>
      </c>
      <c r="N21" s="80" t="e">
        <f t="shared" si="1"/>
        <v>#NUM!</v>
      </c>
      <c r="O21" s="80" t="e">
        <f t="shared" si="2"/>
        <v>#NUM!</v>
      </c>
      <c r="P21" s="81" t="e">
        <f t="shared" si="9"/>
        <v>#DIV/0!</v>
      </c>
      <c r="Q21" s="81" t="e">
        <f t="shared" si="10"/>
        <v>#NUM!</v>
      </c>
      <c r="R21" s="82" t="e">
        <f t="shared" si="5"/>
        <v>#DIV/0!</v>
      </c>
      <c r="S21" s="83" t="e">
        <f t="shared" si="6"/>
        <v>#DIV/0!</v>
      </c>
      <c r="T21" s="84" t="e">
        <f t="shared" si="7"/>
        <v>#DIV/0!</v>
      </c>
    </row>
    <row r="22" spans="1:20" x14ac:dyDescent="0.25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</row>
    <row r="23" spans="1:20" x14ac:dyDescent="0.25">
      <c r="A23" s="26">
        <v>11</v>
      </c>
      <c r="B23" s="34" t="s">
        <v>52</v>
      </c>
      <c r="C23" s="35" t="s">
        <v>14</v>
      </c>
      <c r="D23" s="142">
        <v>675.18</v>
      </c>
      <c r="E23" s="143">
        <v>304.92</v>
      </c>
      <c r="F23" s="80"/>
      <c r="G23" s="80"/>
      <c r="H23" s="80"/>
      <c r="I23" s="80"/>
      <c r="J23" s="80"/>
      <c r="K23" s="80"/>
      <c r="L23" s="80"/>
      <c r="M23" s="80" t="e">
        <f t="shared" si="8"/>
        <v>#NUM!</v>
      </c>
      <c r="N23" s="80" t="e">
        <f t="shared" si="1"/>
        <v>#NUM!</v>
      </c>
      <c r="O23" s="80" t="e">
        <f t="shared" si="2"/>
        <v>#NUM!</v>
      </c>
      <c r="P23" s="81" t="e">
        <f t="shared" si="9"/>
        <v>#DIV/0!</v>
      </c>
      <c r="Q23" s="81" t="e">
        <f t="shared" si="10"/>
        <v>#NUM!</v>
      </c>
      <c r="R23" s="82" t="e">
        <f t="shared" si="5"/>
        <v>#DIV/0!</v>
      </c>
      <c r="S23" s="83" t="e">
        <f t="shared" si="6"/>
        <v>#DIV/0!</v>
      </c>
      <c r="T23" s="84" t="e">
        <f t="shared" si="7"/>
        <v>#DIV/0!</v>
      </c>
    </row>
    <row r="24" spans="1:20" x14ac:dyDescent="0.25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</row>
    <row r="25" spans="1:20" x14ac:dyDescent="0.25">
      <c r="A25" s="26">
        <v>12</v>
      </c>
      <c r="B25" s="34" t="s">
        <v>53</v>
      </c>
      <c r="C25" s="35" t="s">
        <v>14</v>
      </c>
      <c r="D25" s="142">
        <v>342.24</v>
      </c>
      <c r="E25" s="143">
        <v>151.76</v>
      </c>
      <c r="F25" s="80"/>
      <c r="G25" s="80"/>
      <c r="H25" s="80"/>
      <c r="I25" s="80"/>
      <c r="J25" s="80"/>
      <c r="K25" s="80"/>
      <c r="L25" s="80"/>
      <c r="M25" s="80" t="e">
        <f t="shared" si="8"/>
        <v>#NUM!</v>
      </c>
      <c r="N25" s="80" t="e">
        <f t="shared" si="1"/>
        <v>#NUM!</v>
      </c>
      <c r="O25" s="80" t="e">
        <f t="shared" si="2"/>
        <v>#NUM!</v>
      </c>
      <c r="P25" s="81" t="e">
        <f t="shared" si="9"/>
        <v>#DIV/0!</v>
      </c>
      <c r="Q25" s="81" t="e">
        <f t="shared" si="10"/>
        <v>#NUM!</v>
      </c>
      <c r="R25" s="82" t="e">
        <f t="shared" si="5"/>
        <v>#DIV/0!</v>
      </c>
      <c r="S25" s="83" t="e">
        <f t="shared" si="6"/>
        <v>#DIV/0!</v>
      </c>
      <c r="T25" s="84" t="e">
        <f t="shared" si="7"/>
        <v>#DIV/0!</v>
      </c>
    </row>
    <row r="26" spans="1:20" x14ac:dyDescent="0.25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</row>
    <row r="27" spans="1:20" x14ac:dyDescent="0.25">
      <c r="A27" s="26">
        <v>13</v>
      </c>
      <c r="B27" s="34" t="s">
        <v>54</v>
      </c>
      <c r="C27" s="35" t="s">
        <v>14</v>
      </c>
      <c r="D27" s="142">
        <v>1.9219999999999999</v>
      </c>
      <c r="E27" s="143">
        <v>0.86799999999999999</v>
      </c>
      <c r="F27" s="80"/>
      <c r="G27" s="80"/>
      <c r="H27" s="80"/>
      <c r="I27" s="80"/>
      <c r="J27" s="80"/>
      <c r="K27" s="80"/>
      <c r="L27" s="80"/>
      <c r="M27" s="80" t="e">
        <f t="shared" si="8"/>
        <v>#NUM!</v>
      </c>
      <c r="N27" s="80" t="e">
        <f t="shared" si="1"/>
        <v>#NUM!</v>
      </c>
      <c r="O27" s="80" t="e">
        <f t="shared" si="2"/>
        <v>#NUM!</v>
      </c>
      <c r="P27" s="81" t="e">
        <f t="shared" si="9"/>
        <v>#DIV/0!</v>
      </c>
      <c r="Q27" s="81" t="e">
        <f t="shared" si="10"/>
        <v>#NUM!</v>
      </c>
      <c r="R27" s="82" t="e">
        <f t="shared" si="5"/>
        <v>#DIV/0!</v>
      </c>
      <c r="S27" s="83" t="e">
        <f t="shared" si="6"/>
        <v>#DIV/0!</v>
      </c>
      <c r="T27" s="84" t="e">
        <f t="shared" si="7"/>
        <v>#DIV/0!</v>
      </c>
    </row>
    <row r="28" spans="1:20" x14ac:dyDescent="0.25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</row>
    <row r="29" spans="1:20" x14ac:dyDescent="0.25">
      <c r="A29" s="26">
        <v>14</v>
      </c>
      <c r="B29" s="34" t="s">
        <v>55</v>
      </c>
      <c r="C29" s="35" t="s">
        <v>14</v>
      </c>
      <c r="D29" s="142">
        <v>7483.4</v>
      </c>
      <c r="E29" s="143">
        <v>3379.6</v>
      </c>
      <c r="F29" s="80"/>
      <c r="G29" s="80"/>
      <c r="H29" s="80"/>
      <c r="I29" s="80"/>
      <c r="J29" s="80"/>
      <c r="K29" s="80"/>
      <c r="L29" s="80"/>
      <c r="M29" s="80" t="e">
        <f t="shared" si="8"/>
        <v>#NUM!</v>
      </c>
      <c r="N29" s="80" t="e">
        <f t="shared" si="1"/>
        <v>#NUM!</v>
      </c>
      <c r="O29" s="80" t="e">
        <f t="shared" si="2"/>
        <v>#NUM!</v>
      </c>
      <c r="P29" s="81" t="e">
        <f t="shared" si="9"/>
        <v>#DIV/0!</v>
      </c>
      <c r="Q29" s="81" t="e">
        <f t="shared" si="10"/>
        <v>#NUM!</v>
      </c>
      <c r="R29" s="82" t="e">
        <f t="shared" si="5"/>
        <v>#DIV/0!</v>
      </c>
      <c r="S29" s="83" t="e">
        <f t="shared" si="6"/>
        <v>#DIV/0!</v>
      </c>
      <c r="T29" s="84" t="e">
        <f t="shared" si="7"/>
        <v>#DIV/0!</v>
      </c>
    </row>
    <row r="30" spans="1:20" x14ac:dyDescent="0.25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</row>
    <row r="31" spans="1:20" x14ac:dyDescent="0.25">
      <c r="A31" s="26">
        <v>15</v>
      </c>
      <c r="B31" s="34" t="s">
        <v>56</v>
      </c>
      <c r="C31" s="35" t="s">
        <v>26</v>
      </c>
      <c r="D31" s="142">
        <v>12.4</v>
      </c>
      <c r="E31" s="143">
        <v>5.6</v>
      </c>
      <c r="F31" s="80"/>
      <c r="G31" s="80"/>
      <c r="H31" s="80"/>
      <c r="I31" s="80"/>
      <c r="J31" s="80"/>
      <c r="K31" s="80"/>
      <c r="L31" s="80"/>
      <c r="M31" s="80" t="e">
        <f t="shared" si="8"/>
        <v>#NUM!</v>
      </c>
      <c r="N31" s="80" t="e">
        <f t="shared" si="1"/>
        <v>#NUM!</v>
      </c>
      <c r="O31" s="80" t="e">
        <f t="shared" si="2"/>
        <v>#NUM!</v>
      </c>
      <c r="P31" s="81" t="e">
        <f t="shared" si="9"/>
        <v>#DIV/0!</v>
      </c>
      <c r="Q31" s="81" t="e">
        <f t="shared" si="10"/>
        <v>#NUM!</v>
      </c>
      <c r="R31" s="82" t="e">
        <f t="shared" si="5"/>
        <v>#DIV/0!</v>
      </c>
      <c r="S31" s="83" t="e">
        <f t="shared" si="6"/>
        <v>#DIV/0!</v>
      </c>
      <c r="T31" s="84" t="e">
        <f t="shared" si="7"/>
        <v>#DIV/0!</v>
      </c>
    </row>
    <row r="32" spans="1:20" x14ac:dyDescent="0.25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</row>
    <row r="33" spans="1:20" x14ac:dyDescent="0.25">
      <c r="A33" s="26">
        <v>16</v>
      </c>
      <c r="B33" s="34" t="s">
        <v>57</v>
      </c>
      <c r="C33" s="35" t="s">
        <v>14</v>
      </c>
      <c r="D33" s="142">
        <v>248</v>
      </c>
      <c r="E33" s="143">
        <v>112</v>
      </c>
      <c r="F33" s="80"/>
      <c r="G33" s="80"/>
      <c r="H33" s="80"/>
      <c r="I33" s="80"/>
      <c r="J33" s="80"/>
      <c r="K33" s="80"/>
      <c r="L33" s="80"/>
      <c r="M33" s="80" t="e">
        <f t="shared" si="8"/>
        <v>#NUM!</v>
      </c>
      <c r="N33" s="80" t="e">
        <f t="shared" si="1"/>
        <v>#NUM!</v>
      </c>
      <c r="O33" s="80" t="e">
        <f t="shared" si="2"/>
        <v>#NUM!</v>
      </c>
      <c r="P33" s="81" t="e">
        <f>AVERAGE(F33:H33)</f>
        <v>#DIV/0!</v>
      </c>
      <c r="Q33" s="81" t="e">
        <f>MEDIAN(F33:H33)</f>
        <v>#NUM!</v>
      </c>
      <c r="R33" s="82" t="e">
        <f t="shared" si="5"/>
        <v>#DIV/0!</v>
      </c>
      <c r="S33" s="83" t="e">
        <f t="shared" si="6"/>
        <v>#DIV/0!</v>
      </c>
      <c r="T33" s="84" t="e">
        <f t="shared" si="7"/>
        <v>#DIV/0!</v>
      </c>
    </row>
    <row r="34" spans="1:20" x14ac:dyDescent="0.25">
      <c r="A34" s="128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83"/>
      <c r="T34" s="84"/>
    </row>
    <row r="35" spans="1:20" x14ac:dyDescent="0.25">
      <c r="A35" s="26">
        <v>17</v>
      </c>
      <c r="B35" s="34" t="s">
        <v>16</v>
      </c>
      <c r="C35" s="35" t="s">
        <v>14</v>
      </c>
      <c r="D35" s="142">
        <v>1488</v>
      </c>
      <c r="E35" s="143">
        <v>672</v>
      </c>
      <c r="F35" s="80"/>
      <c r="G35" s="80"/>
      <c r="H35" s="80"/>
      <c r="I35" s="80"/>
      <c r="J35" s="80"/>
      <c r="K35" s="80"/>
      <c r="L35" s="80"/>
      <c r="M35" s="80" t="e">
        <f t="shared" ref="M35:M85" si="11">MEDIAN(F35:L35)</f>
        <v>#NUM!</v>
      </c>
      <c r="N35" s="80" t="e">
        <f t="shared" si="1"/>
        <v>#NUM!</v>
      </c>
      <c r="O35" s="80" t="e">
        <f t="shared" si="2"/>
        <v>#NUM!</v>
      </c>
      <c r="P35" s="81" t="e">
        <f t="shared" ref="P35:P85" si="12">AVERAGE(F35:L35)</f>
        <v>#DIV/0!</v>
      </c>
      <c r="Q35" s="81" t="e">
        <f t="shared" ref="Q35:Q85" si="13">MEDIAN(F35:L35)</f>
        <v>#NUM!</v>
      </c>
      <c r="R35" s="82" t="e">
        <f t="shared" si="5"/>
        <v>#DIV/0!</v>
      </c>
      <c r="S35" s="83" t="e">
        <f t="shared" si="6"/>
        <v>#DIV/0!</v>
      </c>
      <c r="T35" s="84" t="e">
        <f t="shared" si="7"/>
        <v>#DIV/0!</v>
      </c>
    </row>
    <row r="36" spans="1:20" x14ac:dyDescent="0.25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</row>
    <row r="37" spans="1:20" x14ac:dyDescent="0.25">
      <c r="A37" s="26">
        <v>18</v>
      </c>
      <c r="B37" s="34" t="s">
        <v>58</v>
      </c>
      <c r="C37" s="35" t="s">
        <v>14</v>
      </c>
      <c r="D37" s="142">
        <v>547.46</v>
      </c>
      <c r="E37" s="143">
        <v>247.24</v>
      </c>
      <c r="F37" s="80"/>
      <c r="G37" s="80"/>
      <c r="H37" s="80"/>
      <c r="I37" s="80"/>
      <c r="J37" s="80"/>
      <c r="K37" s="80"/>
      <c r="L37" s="80"/>
      <c r="M37" s="80" t="e">
        <f t="shared" si="11"/>
        <v>#NUM!</v>
      </c>
      <c r="N37" s="80" t="e">
        <f t="shared" si="1"/>
        <v>#NUM!</v>
      </c>
      <c r="O37" s="80" t="e">
        <f t="shared" si="2"/>
        <v>#NUM!</v>
      </c>
      <c r="P37" s="81" t="e">
        <f t="shared" si="12"/>
        <v>#DIV/0!</v>
      </c>
      <c r="Q37" s="81" t="e">
        <f t="shared" si="13"/>
        <v>#NUM!</v>
      </c>
      <c r="R37" s="82" t="e">
        <f t="shared" si="5"/>
        <v>#DIV/0!</v>
      </c>
      <c r="S37" s="83" t="e">
        <f t="shared" si="6"/>
        <v>#DIV/0!</v>
      </c>
      <c r="T37" s="84" t="e">
        <f t="shared" si="7"/>
        <v>#DIV/0!</v>
      </c>
    </row>
    <row r="38" spans="1:20" x14ac:dyDescent="0.25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</row>
    <row r="39" spans="1:20" x14ac:dyDescent="0.25">
      <c r="A39" s="26">
        <v>19</v>
      </c>
      <c r="B39" s="34" t="s">
        <v>59</v>
      </c>
      <c r="C39" s="35" t="s">
        <v>14</v>
      </c>
      <c r="D39" s="142">
        <v>1242.48</v>
      </c>
      <c r="E39" s="143">
        <v>561.12</v>
      </c>
      <c r="F39" s="80"/>
      <c r="G39" s="80"/>
      <c r="H39" s="80"/>
      <c r="I39" s="80"/>
      <c r="J39" s="80"/>
      <c r="K39" s="80"/>
      <c r="L39" s="80"/>
      <c r="M39" s="80" t="e">
        <f t="shared" si="11"/>
        <v>#NUM!</v>
      </c>
      <c r="N39" s="80" t="e">
        <f t="shared" si="1"/>
        <v>#NUM!</v>
      </c>
      <c r="O39" s="80" t="e">
        <f t="shared" si="2"/>
        <v>#NUM!</v>
      </c>
      <c r="P39" s="81" t="e">
        <f t="shared" si="12"/>
        <v>#DIV/0!</v>
      </c>
      <c r="Q39" s="81" t="e">
        <f t="shared" si="13"/>
        <v>#NUM!</v>
      </c>
      <c r="R39" s="82" t="e">
        <f t="shared" si="5"/>
        <v>#DIV/0!</v>
      </c>
      <c r="S39" s="83" t="e">
        <f t="shared" si="6"/>
        <v>#DIV/0!</v>
      </c>
      <c r="T39" s="84" t="e">
        <f t="shared" si="7"/>
        <v>#DIV/0!</v>
      </c>
    </row>
    <row r="40" spans="1:20" x14ac:dyDescent="0.25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</row>
    <row r="41" spans="1:20" x14ac:dyDescent="0.25">
      <c r="A41" s="26">
        <v>20</v>
      </c>
      <c r="B41" s="34" t="s">
        <v>60</v>
      </c>
      <c r="C41" s="35" t="s">
        <v>14</v>
      </c>
      <c r="D41" s="142">
        <v>31</v>
      </c>
      <c r="E41" s="143">
        <v>14</v>
      </c>
      <c r="F41" s="80"/>
      <c r="G41" s="80"/>
      <c r="H41" s="80"/>
      <c r="I41" s="80"/>
      <c r="J41" s="80"/>
      <c r="K41" s="80"/>
      <c r="L41" s="80"/>
      <c r="M41" s="80" t="e">
        <f t="shared" si="11"/>
        <v>#NUM!</v>
      </c>
      <c r="N41" s="80" t="e">
        <f t="shared" si="1"/>
        <v>#NUM!</v>
      </c>
      <c r="O41" s="80" t="e">
        <f t="shared" si="2"/>
        <v>#NUM!</v>
      </c>
      <c r="P41" s="81" t="e">
        <f>AVERAGE(F41:H41)</f>
        <v>#DIV/0!</v>
      </c>
      <c r="Q41" s="81" t="e">
        <f>MEDIAN(F41:H41)</f>
        <v>#NUM!</v>
      </c>
      <c r="R41" s="82" t="e">
        <f t="shared" si="5"/>
        <v>#DIV/0!</v>
      </c>
      <c r="S41" s="83" t="e">
        <f t="shared" si="6"/>
        <v>#DIV/0!</v>
      </c>
      <c r="T41" s="84" t="e">
        <f t="shared" si="7"/>
        <v>#DIV/0!</v>
      </c>
    </row>
    <row r="42" spans="1:20" x14ac:dyDescent="0.25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</row>
    <row r="43" spans="1:20" x14ac:dyDescent="0.25">
      <c r="A43" s="26">
        <v>21</v>
      </c>
      <c r="B43" s="34" t="s">
        <v>61</v>
      </c>
      <c r="C43" s="35" t="s">
        <v>14</v>
      </c>
      <c r="D43" s="142">
        <v>125.24</v>
      </c>
      <c r="E43" s="143">
        <v>56.56</v>
      </c>
      <c r="F43" s="80"/>
      <c r="G43" s="80"/>
      <c r="H43" s="80"/>
      <c r="I43" s="80"/>
      <c r="J43" s="80"/>
      <c r="K43" s="80"/>
      <c r="L43" s="80"/>
      <c r="M43" s="80" t="e">
        <f t="shared" si="11"/>
        <v>#NUM!</v>
      </c>
      <c r="N43" s="80" t="e">
        <f t="shared" si="1"/>
        <v>#NUM!</v>
      </c>
      <c r="O43" s="80" t="e">
        <f t="shared" si="2"/>
        <v>#NUM!</v>
      </c>
      <c r="P43" s="81" t="e">
        <f t="shared" si="12"/>
        <v>#DIV/0!</v>
      </c>
      <c r="Q43" s="81" t="e">
        <f t="shared" si="13"/>
        <v>#NUM!</v>
      </c>
      <c r="R43" s="82" t="e">
        <f t="shared" si="5"/>
        <v>#DIV/0!</v>
      </c>
      <c r="S43" s="83" t="e">
        <f t="shared" si="6"/>
        <v>#DIV/0!</v>
      </c>
      <c r="T43" s="84" t="e">
        <f t="shared" si="7"/>
        <v>#DIV/0!</v>
      </c>
    </row>
    <row r="44" spans="1:20" x14ac:dyDescent="0.25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</row>
    <row r="45" spans="1:20" x14ac:dyDescent="0.25">
      <c r="A45" s="26">
        <v>22</v>
      </c>
      <c r="B45" s="34" t="s">
        <v>62</v>
      </c>
      <c r="C45" s="35" t="s">
        <v>14</v>
      </c>
      <c r="D45" s="142">
        <v>1696.94</v>
      </c>
      <c r="E45" s="143">
        <v>766.36</v>
      </c>
      <c r="F45" s="80"/>
      <c r="G45" s="80"/>
      <c r="H45" s="80"/>
      <c r="I45" s="80"/>
      <c r="J45" s="80"/>
      <c r="K45" s="80"/>
      <c r="L45" s="80"/>
      <c r="M45" s="80" t="e">
        <f t="shared" si="11"/>
        <v>#NUM!</v>
      </c>
      <c r="N45" s="80" t="e">
        <f t="shared" si="1"/>
        <v>#NUM!</v>
      </c>
      <c r="O45" s="80" t="e">
        <f t="shared" si="2"/>
        <v>#NUM!</v>
      </c>
      <c r="P45" s="81" t="e">
        <f>AVERAGE(F45:H45)</f>
        <v>#DIV/0!</v>
      </c>
      <c r="Q45" s="81" t="e">
        <f>MEDIAN(F45:H45)</f>
        <v>#NUM!</v>
      </c>
      <c r="R45" s="82" t="e">
        <f t="shared" si="5"/>
        <v>#DIV/0!</v>
      </c>
      <c r="S45" s="83" t="e">
        <f t="shared" si="6"/>
        <v>#DIV/0!</v>
      </c>
      <c r="T45" s="84" t="e">
        <f t="shared" si="7"/>
        <v>#DIV/0!</v>
      </c>
    </row>
    <row r="46" spans="1:20" x14ac:dyDescent="0.25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</row>
    <row r="47" spans="1:20" x14ac:dyDescent="0.25">
      <c r="A47" s="26">
        <v>23</v>
      </c>
      <c r="B47" s="34" t="s">
        <v>63</v>
      </c>
      <c r="C47" s="35" t="s">
        <v>14</v>
      </c>
      <c r="D47" s="142">
        <v>760.12</v>
      </c>
      <c r="E47" s="143">
        <v>343.28</v>
      </c>
      <c r="F47" s="80"/>
      <c r="G47" s="80"/>
      <c r="H47" s="80"/>
      <c r="I47" s="80"/>
      <c r="J47" s="80"/>
      <c r="K47" s="80"/>
      <c r="L47" s="80"/>
      <c r="M47" s="80" t="e">
        <f t="shared" si="11"/>
        <v>#NUM!</v>
      </c>
      <c r="N47" s="80" t="e">
        <f t="shared" si="1"/>
        <v>#NUM!</v>
      </c>
      <c r="O47" s="80" t="e">
        <f t="shared" si="2"/>
        <v>#NUM!</v>
      </c>
      <c r="P47" s="81" t="e">
        <f t="shared" si="12"/>
        <v>#DIV/0!</v>
      </c>
      <c r="Q47" s="81" t="e">
        <f t="shared" si="13"/>
        <v>#NUM!</v>
      </c>
      <c r="R47" s="82" t="e">
        <f t="shared" si="5"/>
        <v>#DIV/0!</v>
      </c>
      <c r="S47" s="83" t="e">
        <f t="shared" si="6"/>
        <v>#DIV/0!</v>
      </c>
      <c r="T47" s="84" t="e">
        <f t="shared" si="7"/>
        <v>#DIV/0!</v>
      </c>
    </row>
    <row r="48" spans="1:20" x14ac:dyDescent="0.25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</row>
    <row r="49" spans="1:20" x14ac:dyDescent="0.25">
      <c r="A49" s="26">
        <v>24</v>
      </c>
      <c r="B49" s="34" t="s">
        <v>64</v>
      </c>
      <c r="C49" s="35" t="s">
        <v>14</v>
      </c>
      <c r="D49" s="142">
        <v>471.40199999999999</v>
      </c>
      <c r="E49" s="143">
        <v>212.89099999999999</v>
      </c>
      <c r="F49" s="80"/>
      <c r="G49" s="80"/>
      <c r="H49" s="80"/>
      <c r="I49" s="80"/>
      <c r="J49" s="80"/>
      <c r="K49" s="80"/>
      <c r="L49" s="80"/>
      <c r="M49" s="80" t="e">
        <f t="shared" si="11"/>
        <v>#NUM!</v>
      </c>
      <c r="N49" s="80" t="e">
        <f t="shared" si="1"/>
        <v>#NUM!</v>
      </c>
      <c r="O49" s="80" t="e">
        <f t="shared" si="2"/>
        <v>#NUM!</v>
      </c>
      <c r="P49" s="81" t="e">
        <f>AVERAGE(F49:H49)</f>
        <v>#DIV/0!</v>
      </c>
      <c r="Q49" s="81" t="e">
        <f>MEDIAN(F49:H49)</f>
        <v>#NUM!</v>
      </c>
      <c r="R49" s="82" t="e">
        <f t="shared" si="5"/>
        <v>#DIV/0!</v>
      </c>
      <c r="S49" s="83" t="e">
        <f t="shared" si="6"/>
        <v>#DIV/0!</v>
      </c>
      <c r="T49" s="84" t="e">
        <f t="shared" si="7"/>
        <v>#DIV/0!</v>
      </c>
    </row>
    <row r="50" spans="1:20" x14ac:dyDescent="0.25">
      <c r="A50" s="128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</row>
    <row r="51" spans="1:20" x14ac:dyDescent="0.25">
      <c r="A51" s="26">
        <v>25</v>
      </c>
      <c r="B51" s="34" t="s">
        <v>65</v>
      </c>
      <c r="C51" s="35" t="s">
        <v>14</v>
      </c>
      <c r="D51" s="142">
        <v>1.008</v>
      </c>
      <c r="E51" s="143">
        <v>0.46200000000000002</v>
      </c>
      <c r="F51" s="80"/>
      <c r="G51" s="80"/>
      <c r="H51" s="80"/>
      <c r="I51" s="80"/>
      <c r="J51" s="80"/>
      <c r="K51" s="80"/>
      <c r="L51" s="80"/>
      <c r="M51" s="80" t="e">
        <f t="shared" si="11"/>
        <v>#NUM!</v>
      </c>
      <c r="N51" s="80" t="e">
        <f t="shared" si="1"/>
        <v>#NUM!</v>
      </c>
      <c r="O51" s="80" t="e">
        <f t="shared" si="2"/>
        <v>#NUM!</v>
      </c>
      <c r="P51" s="81" t="e">
        <f>AVERAGE(F51:H51)</f>
        <v>#DIV/0!</v>
      </c>
      <c r="Q51" s="81" t="e">
        <f>MEDIAN(F51:H51)</f>
        <v>#NUM!</v>
      </c>
      <c r="R51" s="82" t="e">
        <f t="shared" si="5"/>
        <v>#DIV/0!</v>
      </c>
      <c r="S51" s="83" t="e">
        <f t="shared" si="6"/>
        <v>#DIV/0!</v>
      </c>
      <c r="T51" s="84" t="e">
        <f t="shared" si="7"/>
        <v>#DIV/0!</v>
      </c>
    </row>
    <row r="52" spans="1:20" x14ac:dyDescent="0.25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</row>
    <row r="53" spans="1:20" x14ac:dyDescent="0.25">
      <c r="A53" s="26">
        <v>26</v>
      </c>
      <c r="B53" s="34" t="s">
        <v>66</v>
      </c>
      <c r="C53" s="35" t="s">
        <v>14</v>
      </c>
      <c r="D53" s="142">
        <v>1867.75</v>
      </c>
      <c r="E53" s="143">
        <v>837.9</v>
      </c>
      <c r="F53" s="80"/>
      <c r="G53" s="80"/>
      <c r="H53" s="80"/>
      <c r="I53" s="80"/>
      <c r="J53" s="80"/>
      <c r="K53" s="80"/>
      <c r="L53" s="80"/>
      <c r="M53" s="80" t="e">
        <f t="shared" si="11"/>
        <v>#NUM!</v>
      </c>
      <c r="N53" s="80" t="e">
        <f t="shared" si="1"/>
        <v>#NUM!</v>
      </c>
      <c r="O53" s="80" t="e">
        <f t="shared" si="2"/>
        <v>#NUM!</v>
      </c>
      <c r="P53" s="81" t="e">
        <f t="shared" si="12"/>
        <v>#DIV/0!</v>
      </c>
      <c r="Q53" s="81" t="e">
        <f t="shared" si="13"/>
        <v>#NUM!</v>
      </c>
      <c r="R53" s="82" t="e">
        <f t="shared" si="5"/>
        <v>#DIV/0!</v>
      </c>
      <c r="S53" s="83" t="e">
        <f t="shared" si="6"/>
        <v>#DIV/0!</v>
      </c>
      <c r="T53" s="84" t="e">
        <f t="shared" si="7"/>
        <v>#DIV/0!</v>
      </c>
    </row>
    <row r="54" spans="1:20" x14ac:dyDescent="0.25">
      <c r="A54" s="128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</row>
    <row r="55" spans="1:20" x14ac:dyDescent="0.25">
      <c r="A55" s="26">
        <v>27</v>
      </c>
      <c r="B55" s="34" t="s">
        <v>67</v>
      </c>
      <c r="C55" s="35" t="s">
        <v>14</v>
      </c>
      <c r="D55" s="142">
        <v>56.963000000000001</v>
      </c>
      <c r="E55" s="143">
        <v>25.725000000000001</v>
      </c>
      <c r="F55" s="80"/>
      <c r="G55" s="80"/>
      <c r="H55" s="80"/>
      <c r="I55" s="80"/>
      <c r="J55" s="80"/>
      <c r="K55" s="80"/>
      <c r="L55" s="80"/>
      <c r="M55" s="80" t="e">
        <f t="shared" si="11"/>
        <v>#NUM!</v>
      </c>
      <c r="N55" s="80" t="e">
        <f t="shared" si="1"/>
        <v>#NUM!</v>
      </c>
      <c r="O55" s="80" t="e">
        <f t="shared" si="2"/>
        <v>#NUM!</v>
      </c>
      <c r="P55" s="81" t="e">
        <f t="shared" si="12"/>
        <v>#DIV/0!</v>
      </c>
      <c r="Q55" s="81" t="e">
        <f t="shared" si="13"/>
        <v>#NUM!</v>
      </c>
      <c r="R55" s="82" t="e">
        <f t="shared" si="5"/>
        <v>#DIV/0!</v>
      </c>
      <c r="S55" s="83" t="e">
        <f t="shared" si="6"/>
        <v>#DIV/0!</v>
      </c>
      <c r="T55" s="84" t="e">
        <f t="shared" si="7"/>
        <v>#DIV/0!</v>
      </c>
    </row>
    <row r="56" spans="1:20" x14ac:dyDescent="0.25">
      <c r="A56" s="128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</row>
    <row r="57" spans="1:20" x14ac:dyDescent="0.25">
      <c r="A57" s="26">
        <v>28</v>
      </c>
      <c r="B57" s="34" t="s">
        <v>68</v>
      </c>
      <c r="C57" s="35" t="s">
        <v>14</v>
      </c>
      <c r="D57" s="142">
        <v>2494.3690000000001</v>
      </c>
      <c r="E57" s="143">
        <v>1126.489</v>
      </c>
      <c r="F57" s="80"/>
      <c r="G57" s="80"/>
      <c r="H57" s="80"/>
      <c r="I57" s="80"/>
      <c r="J57" s="80"/>
      <c r="K57" s="80"/>
      <c r="L57" s="80"/>
      <c r="M57" s="80" t="e">
        <f t="shared" si="11"/>
        <v>#NUM!</v>
      </c>
      <c r="N57" s="80" t="e">
        <f t="shared" si="1"/>
        <v>#NUM!</v>
      </c>
      <c r="O57" s="80" t="e">
        <f t="shared" si="2"/>
        <v>#NUM!</v>
      </c>
      <c r="P57" s="81" t="e">
        <f t="shared" si="12"/>
        <v>#DIV/0!</v>
      </c>
      <c r="Q57" s="81" t="e">
        <f>MEDIAN(F57:L57)</f>
        <v>#NUM!</v>
      </c>
      <c r="R57" s="82" t="e">
        <f t="shared" si="5"/>
        <v>#DIV/0!</v>
      </c>
      <c r="S57" s="83" t="e">
        <f t="shared" si="6"/>
        <v>#DIV/0!</v>
      </c>
      <c r="T57" s="84" t="e">
        <f t="shared" si="7"/>
        <v>#DIV/0!</v>
      </c>
    </row>
    <row r="58" spans="1:20" x14ac:dyDescent="0.25">
      <c r="A58" s="128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</row>
    <row r="59" spans="1:20" x14ac:dyDescent="0.25">
      <c r="A59" s="26">
        <v>29</v>
      </c>
      <c r="B59" s="34" t="s">
        <v>69</v>
      </c>
      <c r="C59" s="35" t="s">
        <v>14</v>
      </c>
      <c r="D59" s="142">
        <v>451.36</v>
      </c>
      <c r="E59" s="143">
        <v>203.84</v>
      </c>
      <c r="F59" s="80"/>
      <c r="G59" s="80"/>
      <c r="H59" s="80"/>
      <c r="I59" s="80"/>
      <c r="J59" s="80"/>
      <c r="K59" s="80"/>
      <c r="L59" s="80"/>
      <c r="M59" s="80" t="e">
        <f t="shared" si="11"/>
        <v>#NUM!</v>
      </c>
      <c r="N59" s="80" t="e">
        <f t="shared" si="1"/>
        <v>#NUM!</v>
      </c>
      <c r="O59" s="80" t="e">
        <f t="shared" si="2"/>
        <v>#NUM!</v>
      </c>
      <c r="P59" s="81" t="e">
        <f t="shared" si="12"/>
        <v>#DIV/0!</v>
      </c>
      <c r="Q59" s="81" t="e">
        <f t="shared" si="13"/>
        <v>#NUM!</v>
      </c>
      <c r="R59" s="82" t="e">
        <f t="shared" si="5"/>
        <v>#DIV/0!</v>
      </c>
      <c r="S59" s="83" t="e">
        <f t="shared" si="6"/>
        <v>#DIV/0!</v>
      </c>
      <c r="T59" s="84" t="e">
        <f t="shared" si="7"/>
        <v>#DIV/0!</v>
      </c>
    </row>
    <row r="60" spans="1:20" x14ac:dyDescent="0.25">
      <c r="A60" s="128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</row>
    <row r="61" spans="1:20" x14ac:dyDescent="0.25">
      <c r="A61" s="26">
        <v>30</v>
      </c>
      <c r="B61" s="34" t="s">
        <v>70</v>
      </c>
      <c r="C61" s="35" t="s">
        <v>14</v>
      </c>
      <c r="D61" s="142">
        <v>948.6</v>
      </c>
      <c r="E61" s="143">
        <v>428.4</v>
      </c>
      <c r="F61" s="80"/>
      <c r="G61" s="80"/>
      <c r="H61" s="80"/>
      <c r="I61" s="80"/>
      <c r="J61" s="80"/>
      <c r="K61" s="80"/>
      <c r="L61" s="80"/>
      <c r="M61" s="80" t="e">
        <f t="shared" si="11"/>
        <v>#NUM!</v>
      </c>
      <c r="N61" s="80" t="e">
        <f t="shared" si="1"/>
        <v>#NUM!</v>
      </c>
      <c r="O61" s="80" t="e">
        <f t="shared" si="2"/>
        <v>#NUM!</v>
      </c>
      <c r="P61" s="81" t="e">
        <f>AVERAGE(F61:H61)</f>
        <v>#DIV/0!</v>
      </c>
      <c r="Q61" s="81" t="e">
        <f>MEDIAN(F61:H61)</f>
        <v>#NUM!</v>
      </c>
      <c r="R61" s="82" t="e">
        <f t="shared" si="5"/>
        <v>#DIV/0!</v>
      </c>
      <c r="S61" s="83" t="e">
        <f t="shared" si="6"/>
        <v>#DIV/0!</v>
      </c>
      <c r="T61" s="84" t="e">
        <f t="shared" si="7"/>
        <v>#DIV/0!</v>
      </c>
    </row>
    <row r="62" spans="1:20" x14ac:dyDescent="0.25">
      <c r="A62" s="128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</row>
    <row r="63" spans="1:20" x14ac:dyDescent="0.25">
      <c r="A63" s="26">
        <v>31</v>
      </c>
      <c r="B63" s="34" t="s">
        <v>71</v>
      </c>
      <c r="C63" s="35" t="s">
        <v>14</v>
      </c>
      <c r="D63" s="142">
        <v>21.7</v>
      </c>
      <c r="E63" s="143">
        <v>9.8000000000000007</v>
      </c>
      <c r="F63" s="80"/>
      <c r="G63" s="80"/>
      <c r="H63" s="80"/>
      <c r="I63" s="80"/>
      <c r="J63" s="80"/>
      <c r="K63" s="80"/>
      <c r="L63" s="80"/>
      <c r="M63" s="80" t="e">
        <f t="shared" si="11"/>
        <v>#NUM!</v>
      </c>
      <c r="N63" s="80" t="e">
        <f t="shared" si="1"/>
        <v>#NUM!</v>
      </c>
      <c r="O63" s="80" t="e">
        <f t="shared" si="2"/>
        <v>#NUM!</v>
      </c>
      <c r="P63" s="81" t="e">
        <f>AVERAGE(F63:H63)</f>
        <v>#DIV/0!</v>
      </c>
      <c r="Q63" s="81" t="e">
        <f>MEDIAN(F63:H63)</f>
        <v>#NUM!</v>
      </c>
      <c r="R63" s="82" t="e">
        <f t="shared" si="5"/>
        <v>#DIV/0!</v>
      </c>
      <c r="S63" s="83" t="e">
        <f t="shared" si="6"/>
        <v>#DIV/0!</v>
      </c>
      <c r="T63" s="84" t="e">
        <f t="shared" si="7"/>
        <v>#DIV/0!</v>
      </c>
    </row>
    <row r="64" spans="1:20" x14ac:dyDescent="0.25">
      <c r="A64" s="128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</row>
    <row r="65" spans="1:20" x14ac:dyDescent="0.25">
      <c r="A65" s="26">
        <v>32</v>
      </c>
      <c r="B65" s="34" t="s">
        <v>72</v>
      </c>
      <c r="C65" s="35" t="s">
        <v>14</v>
      </c>
      <c r="D65" s="142">
        <v>5.0839999999999996</v>
      </c>
      <c r="E65" s="143">
        <v>2.2959999999999998</v>
      </c>
      <c r="F65" s="80"/>
      <c r="G65" s="80"/>
      <c r="H65" s="80"/>
      <c r="I65" s="80"/>
      <c r="J65" s="80"/>
      <c r="K65" s="80"/>
      <c r="L65" s="80"/>
      <c r="M65" s="80" t="e">
        <f t="shared" si="11"/>
        <v>#NUM!</v>
      </c>
      <c r="N65" s="80" t="e">
        <f t="shared" si="1"/>
        <v>#NUM!</v>
      </c>
      <c r="O65" s="80" t="e">
        <f t="shared" si="2"/>
        <v>#NUM!</v>
      </c>
      <c r="P65" s="81" t="e">
        <f t="shared" si="12"/>
        <v>#DIV/0!</v>
      </c>
      <c r="Q65" s="81" t="e">
        <f t="shared" si="13"/>
        <v>#NUM!</v>
      </c>
      <c r="R65" s="82" t="e">
        <f t="shared" si="5"/>
        <v>#DIV/0!</v>
      </c>
      <c r="S65" s="83" t="e">
        <f t="shared" si="6"/>
        <v>#DIV/0!</v>
      </c>
      <c r="T65" s="84" t="e">
        <f t="shared" si="7"/>
        <v>#DIV/0!</v>
      </c>
    </row>
    <row r="66" spans="1:20" x14ac:dyDescent="0.25">
      <c r="A66" s="128"/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</row>
    <row r="67" spans="1:20" x14ac:dyDescent="0.25">
      <c r="A67" s="26">
        <v>33</v>
      </c>
      <c r="B67" s="34" t="s">
        <v>73</v>
      </c>
      <c r="C67" s="35" t="s">
        <v>14</v>
      </c>
      <c r="D67" s="142">
        <v>1004.4</v>
      </c>
      <c r="E67" s="143">
        <v>453.6</v>
      </c>
      <c r="F67" s="80"/>
      <c r="G67" s="80"/>
      <c r="H67" s="80"/>
      <c r="I67" s="80"/>
      <c r="J67" s="80"/>
      <c r="K67" s="80"/>
      <c r="L67" s="80"/>
      <c r="M67" s="80" t="e">
        <f t="shared" si="11"/>
        <v>#NUM!</v>
      </c>
      <c r="N67" s="80" t="e">
        <f t="shared" si="1"/>
        <v>#NUM!</v>
      </c>
      <c r="O67" s="80" t="e">
        <f t="shared" si="2"/>
        <v>#NUM!</v>
      </c>
      <c r="P67" s="81" t="e">
        <f t="shared" si="12"/>
        <v>#DIV/0!</v>
      </c>
      <c r="Q67" s="81" t="e">
        <f t="shared" si="13"/>
        <v>#NUM!</v>
      </c>
      <c r="R67" s="82" t="e">
        <f t="shared" si="5"/>
        <v>#DIV/0!</v>
      </c>
      <c r="S67" s="83" t="e">
        <f t="shared" si="6"/>
        <v>#DIV/0!</v>
      </c>
      <c r="T67" s="84" t="e">
        <f t="shared" si="7"/>
        <v>#DIV/0!</v>
      </c>
    </row>
    <row r="68" spans="1:20" x14ac:dyDescent="0.25">
      <c r="A68" s="128"/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</row>
    <row r="69" spans="1:20" x14ac:dyDescent="0.25">
      <c r="A69" s="26">
        <v>34</v>
      </c>
      <c r="B69" s="34" t="s">
        <v>74</v>
      </c>
      <c r="C69" s="35" t="s">
        <v>14</v>
      </c>
      <c r="D69" s="142">
        <v>812.2</v>
      </c>
      <c r="E69" s="143">
        <v>366.8</v>
      </c>
      <c r="F69" s="80"/>
      <c r="G69" s="80"/>
      <c r="H69" s="80"/>
      <c r="I69" s="80"/>
      <c r="J69" s="80"/>
      <c r="K69" s="80"/>
      <c r="L69" s="80"/>
      <c r="M69" s="80" t="e">
        <f t="shared" si="11"/>
        <v>#NUM!</v>
      </c>
      <c r="N69" s="80" t="e">
        <f t="shared" si="1"/>
        <v>#NUM!</v>
      </c>
      <c r="O69" s="80" t="e">
        <f t="shared" si="2"/>
        <v>#NUM!</v>
      </c>
      <c r="P69" s="81" t="e">
        <f t="shared" si="12"/>
        <v>#DIV/0!</v>
      </c>
      <c r="Q69" s="81" t="e">
        <f t="shared" si="13"/>
        <v>#NUM!</v>
      </c>
      <c r="R69" s="82" t="e">
        <f t="shared" si="5"/>
        <v>#DIV/0!</v>
      </c>
      <c r="S69" s="83" t="e">
        <f t="shared" si="6"/>
        <v>#DIV/0!</v>
      </c>
      <c r="T69" s="84" t="e">
        <f t="shared" si="7"/>
        <v>#DIV/0!</v>
      </c>
    </row>
    <row r="70" spans="1:20" x14ac:dyDescent="0.25">
      <c r="A70" s="128"/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</row>
    <row r="71" spans="1:20" x14ac:dyDescent="0.25">
      <c r="A71" s="26">
        <v>35</v>
      </c>
      <c r="B71" s="34" t="s">
        <v>75</v>
      </c>
      <c r="C71" s="35" t="s">
        <v>14</v>
      </c>
      <c r="D71" s="142">
        <v>254.82</v>
      </c>
      <c r="E71" s="143">
        <v>115.08</v>
      </c>
      <c r="F71" s="80"/>
      <c r="G71" s="80"/>
      <c r="H71" s="80"/>
      <c r="I71" s="80"/>
      <c r="J71" s="80"/>
      <c r="K71" s="80"/>
      <c r="L71" s="80"/>
      <c r="M71" s="80" t="e">
        <f t="shared" si="11"/>
        <v>#NUM!</v>
      </c>
      <c r="N71" s="80" t="e">
        <f t="shared" si="1"/>
        <v>#NUM!</v>
      </c>
      <c r="O71" s="80" t="e">
        <f t="shared" si="2"/>
        <v>#NUM!</v>
      </c>
      <c r="P71" s="81" t="e">
        <f>AVERAGE(F71:H71)</f>
        <v>#DIV/0!</v>
      </c>
      <c r="Q71" s="81" t="e">
        <f>MEDIAN(F71:H71)</f>
        <v>#NUM!</v>
      </c>
      <c r="R71" s="82" t="e">
        <f t="shared" si="5"/>
        <v>#DIV/0!</v>
      </c>
      <c r="S71" s="83" t="e">
        <f t="shared" si="6"/>
        <v>#DIV/0!</v>
      </c>
      <c r="T71" s="84" t="e">
        <f t="shared" si="7"/>
        <v>#DIV/0!</v>
      </c>
    </row>
    <row r="72" spans="1:20" x14ac:dyDescent="0.25">
      <c r="A72" s="128"/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</row>
    <row r="73" spans="1:20" x14ac:dyDescent="0.25">
      <c r="A73" s="26">
        <v>36</v>
      </c>
      <c r="B73" s="34" t="s">
        <v>76</v>
      </c>
      <c r="C73" s="35" t="s">
        <v>14</v>
      </c>
      <c r="D73" s="142">
        <v>440.2</v>
      </c>
      <c r="E73" s="143">
        <v>198.8</v>
      </c>
      <c r="F73" s="80"/>
      <c r="G73" s="80"/>
      <c r="H73" s="80"/>
      <c r="I73" s="80"/>
      <c r="J73" s="80"/>
      <c r="K73" s="80"/>
      <c r="L73" s="80"/>
      <c r="M73" s="80" t="e">
        <f t="shared" si="11"/>
        <v>#NUM!</v>
      </c>
      <c r="N73" s="80" t="e">
        <f t="shared" si="1"/>
        <v>#NUM!</v>
      </c>
      <c r="O73" s="80" t="e">
        <f t="shared" si="2"/>
        <v>#NUM!</v>
      </c>
      <c r="P73" s="81" t="e">
        <f t="shared" si="12"/>
        <v>#DIV/0!</v>
      </c>
      <c r="Q73" s="81" t="e">
        <f t="shared" si="13"/>
        <v>#NUM!</v>
      </c>
      <c r="R73" s="82" t="e">
        <f t="shared" si="5"/>
        <v>#DIV/0!</v>
      </c>
      <c r="S73" s="83" t="e">
        <f t="shared" si="6"/>
        <v>#DIV/0!</v>
      </c>
      <c r="T73" s="84" t="e">
        <f t="shared" si="7"/>
        <v>#DIV/0!</v>
      </c>
    </row>
    <row r="74" spans="1:20" x14ac:dyDescent="0.25">
      <c r="A74" s="128"/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</row>
    <row r="75" spans="1:20" x14ac:dyDescent="0.25">
      <c r="A75" s="26">
        <v>37</v>
      </c>
      <c r="B75" s="34" t="s">
        <v>77</v>
      </c>
      <c r="C75" s="35" t="s">
        <v>14</v>
      </c>
      <c r="D75" s="142">
        <v>1173.3499999999999</v>
      </c>
      <c r="E75" s="143">
        <v>529.9</v>
      </c>
      <c r="F75" s="80"/>
      <c r="G75" s="80"/>
      <c r="H75" s="80"/>
      <c r="I75" s="80"/>
      <c r="J75" s="80"/>
      <c r="K75" s="80"/>
      <c r="L75" s="80"/>
      <c r="M75" s="80" t="e">
        <f t="shared" si="11"/>
        <v>#NUM!</v>
      </c>
      <c r="N75" s="80" t="e">
        <f t="shared" si="1"/>
        <v>#NUM!</v>
      </c>
      <c r="O75" s="80" t="e">
        <f t="shared" si="2"/>
        <v>#NUM!</v>
      </c>
      <c r="P75" s="81" t="e">
        <f t="shared" si="12"/>
        <v>#DIV/0!</v>
      </c>
      <c r="Q75" s="81" t="e">
        <f t="shared" si="13"/>
        <v>#NUM!</v>
      </c>
      <c r="R75" s="82" t="e">
        <f t="shared" si="5"/>
        <v>#DIV/0!</v>
      </c>
      <c r="S75" s="83" t="e">
        <f t="shared" si="6"/>
        <v>#DIV/0!</v>
      </c>
      <c r="T75" s="84" t="e">
        <f t="shared" si="7"/>
        <v>#DIV/0!</v>
      </c>
    </row>
    <row r="76" spans="1:20" x14ac:dyDescent="0.25">
      <c r="A76" s="128"/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</row>
    <row r="77" spans="1:20" x14ac:dyDescent="0.25">
      <c r="A77" s="26">
        <v>38</v>
      </c>
      <c r="B77" s="36" t="s">
        <v>78</v>
      </c>
      <c r="C77" s="35" t="s">
        <v>14</v>
      </c>
      <c r="D77" s="144">
        <v>0.31</v>
      </c>
      <c r="E77" s="145">
        <v>0.14000000000000001</v>
      </c>
      <c r="F77" s="80"/>
      <c r="G77" s="80"/>
      <c r="H77" s="80"/>
      <c r="I77" s="80"/>
      <c r="J77" s="80"/>
      <c r="K77" s="80"/>
      <c r="L77" s="80"/>
      <c r="M77" s="80" t="e">
        <f t="shared" si="11"/>
        <v>#NUM!</v>
      </c>
      <c r="N77" s="80" t="e">
        <f t="shared" si="1"/>
        <v>#NUM!</v>
      </c>
      <c r="O77" s="80" t="e">
        <f t="shared" si="2"/>
        <v>#NUM!</v>
      </c>
      <c r="P77" s="81" t="e">
        <f t="shared" si="12"/>
        <v>#DIV/0!</v>
      </c>
      <c r="Q77" s="81" t="e">
        <f t="shared" si="13"/>
        <v>#NUM!</v>
      </c>
      <c r="R77" s="82" t="e">
        <f t="shared" si="5"/>
        <v>#DIV/0!</v>
      </c>
      <c r="S77" s="83" t="e">
        <f t="shared" si="6"/>
        <v>#DIV/0!</v>
      </c>
      <c r="T77" s="84" t="e">
        <f t="shared" si="7"/>
        <v>#DIV/0!</v>
      </c>
    </row>
    <row r="78" spans="1:20" x14ac:dyDescent="0.25">
      <c r="A78" s="128"/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</row>
    <row r="79" spans="1:20" x14ac:dyDescent="0.25">
      <c r="A79" s="26">
        <v>39</v>
      </c>
      <c r="B79" s="37" t="s">
        <v>79</v>
      </c>
      <c r="C79" s="35" t="s">
        <v>14</v>
      </c>
      <c r="D79" s="142">
        <v>93</v>
      </c>
      <c r="E79" s="143">
        <v>42</v>
      </c>
      <c r="F79" s="80"/>
      <c r="G79" s="80"/>
      <c r="H79" s="80"/>
      <c r="I79" s="80"/>
      <c r="J79" s="80"/>
      <c r="K79" s="80"/>
      <c r="L79" s="80"/>
      <c r="M79" s="80" t="e">
        <f t="shared" si="11"/>
        <v>#NUM!</v>
      </c>
      <c r="N79" s="80" t="e">
        <f t="shared" si="1"/>
        <v>#NUM!</v>
      </c>
      <c r="O79" s="80" t="e">
        <f t="shared" si="2"/>
        <v>#NUM!</v>
      </c>
      <c r="P79" s="81" t="e">
        <f t="shared" si="12"/>
        <v>#DIV/0!</v>
      </c>
      <c r="Q79" s="81" t="e">
        <f t="shared" si="13"/>
        <v>#NUM!</v>
      </c>
      <c r="R79" s="82" t="e">
        <f t="shared" si="5"/>
        <v>#DIV/0!</v>
      </c>
      <c r="S79" s="83" t="e">
        <f t="shared" si="6"/>
        <v>#DIV/0!</v>
      </c>
      <c r="T79" s="84" t="e">
        <f t="shared" si="7"/>
        <v>#DIV/0!</v>
      </c>
    </row>
    <row r="80" spans="1:20" x14ac:dyDescent="0.25">
      <c r="A80" s="128"/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</row>
    <row r="81" spans="1:20" x14ac:dyDescent="0.25">
      <c r="A81" s="26">
        <v>40</v>
      </c>
      <c r="B81" s="37" t="s">
        <v>80</v>
      </c>
      <c r="C81" s="35" t="s">
        <v>26</v>
      </c>
      <c r="D81" s="142">
        <v>1.9219999999999999</v>
      </c>
      <c r="E81" s="143">
        <v>0.86799999999999999</v>
      </c>
      <c r="F81" s="80"/>
      <c r="G81" s="80"/>
      <c r="H81" s="80"/>
      <c r="I81" s="80"/>
      <c r="J81" s="80"/>
      <c r="K81" s="80"/>
      <c r="L81" s="80"/>
      <c r="M81" s="80" t="e">
        <f t="shared" si="11"/>
        <v>#NUM!</v>
      </c>
      <c r="N81" s="80" t="e">
        <f t="shared" si="1"/>
        <v>#NUM!</v>
      </c>
      <c r="O81" s="80" t="e">
        <f t="shared" si="2"/>
        <v>#NUM!</v>
      </c>
      <c r="P81" s="81" t="e">
        <f>AVERAGE(F81,I81:J81)</f>
        <v>#DIV/0!</v>
      </c>
      <c r="Q81" s="81" t="e">
        <f>MEDIAN(F81,I81:J81)</f>
        <v>#NUM!</v>
      </c>
      <c r="R81" s="82" t="e">
        <f t="shared" si="5"/>
        <v>#DIV/0!</v>
      </c>
      <c r="S81" s="83" t="e">
        <f t="shared" si="6"/>
        <v>#DIV/0!</v>
      </c>
      <c r="T81" s="84" t="e">
        <f t="shared" si="7"/>
        <v>#DIV/0!</v>
      </c>
    </row>
    <row r="82" spans="1:20" x14ac:dyDescent="0.25">
      <c r="A82" s="128"/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</row>
    <row r="83" spans="1:20" x14ac:dyDescent="0.25">
      <c r="A83" s="26">
        <v>41</v>
      </c>
      <c r="B83" s="37" t="s">
        <v>81</v>
      </c>
      <c r="C83" s="35" t="s">
        <v>14</v>
      </c>
      <c r="D83" s="142">
        <v>215.45</v>
      </c>
      <c r="E83" s="143">
        <v>97.3</v>
      </c>
      <c r="F83" s="80"/>
      <c r="G83" s="80"/>
      <c r="H83" s="80"/>
      <c r="I83" s="80"/>
      <c r="J83" s="80"/>
      <c r="K83" s="80"/>
      <c r="L83" s="80"/>
      <c r="M83" s="80" t="e">
        <f t="shared" si="11"/>
        <v>#NUM!</v>
      </c>
      <c r="N83" s="80" t="e">
        <f t="shared" si="1"/>
        <v>#NUM!</v>
      </c>
      <c r="O83" s="80" t="e">
        <f t="shared" si="2"/>
        <v>#NUM!</v>
      </c>
      <c r="P83" s="81" t="e">
        <f t="shared" si="12"/>
        <v>#DIV/0!</v>
      </c>
      <c r="Q83" s="81" t="e">
        <f t="shared" si="13"/>
        <v>#NUM!</v>
      </c>
      <c r="R83" s="82" t="e">
        <f t="shared" si="5"/>
        <v>#DIV/0!</v>
      </c>
      <c r="S83" s="83" t="e">
        <f t="shared" si="6"/>
        <v>#DIV/0!</v>
      </c>
      <c r="T83" s="84" t="e">
        <f t="shared" si="7"/>
        <v>#DIV/0!</v>
      </c>
    </row>
    <row r="84" spans="1:20" x14ac:dyDescent="0.25">
      <c r="A84" s="128"/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</row>
    <row r="85" spans="1:20" x14ac:dyDescent="0.25">
      <c r="A85" s="26">
        <v>42</v>
      </c>
      <c r="B85" s="37" t="s">
        <v>82</v>
      </c>
      <c r="C85" s="35" t="s">
        <v>14</v>
      </c>
      <c r="D85" s="142">
        <v>527</v>
      </c>
      <c r="E85" s="143">
        <v>238</v>
      </c>
      <c r="F85" s="80"/>
      <c r="G85" s="80"/>
      <c r="H85" s="80"/>
      <c r="I85" s="80"/>
      <c r="J85" s="80"/>
      <c r="K85" s="80"/>
      <c r="L85" s="80"/>
      <c r="M85" s="80" t="e">
        <f t="shared" si="11"/>
        <v>#NUM!</v>
      </c>
      <c r="N85" s="80" t="e">
        <f t="shared" si="1"/>
        <v>#NUM!</v>
      </c>
      <c r="O85" s="80" t="e">
        <f t="shared" si="2"/>
        <v>#NUM!</v>
      </c>
      <c r="P85" s="81" t="e">
        <f t="shared" si="12"/>
        <v>#DIV/0!</v>
      </c>
      <c r="Q85" s="81" t="e">
        <f t="shared" si="13"/>
        <v>#NUM!</v>
      </c>
      <c r="R85" s="82" t="e">
        <f t="shared" si="5"/>
        <v>#DIV/0!</v>
      </c>
      <c r="S85" s="83" t="e">
        <f t="shared" si="6"/>
        <v>#DIV/0!</v>
      </c>
      <c r="T85" s="84" t="e">
        <f t="shared" si="7"/>
        <v>#DIV/0!</v>
      </c>
    </row>
    <row r="86" spans="1:20" x14ac:dyDescent="0.25">
      <c r="A86" s="128"/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</row>
    <row r="87" spans="1:20" x14ac:dyDescent="0.25">
      <c r="A87" s="26">
        <v>43</v>
      </c>
      <c r="B87" s="37" t="s">
        <v>19</v>
      </c>
      <c r="C87" s="35" t="s">
        <v>14</v>
      </c>
      <c r="D87" s="142">
        <v>86.8</v>
      </c>
      <c r="E87" s="143">
        <v>39.200000000000003</v>
      </c>
      <c r="F87" s="80"/>
      <c r="G87" s="80"/>
      <c r="H87" s="80"/>
      <c r="I87" s="80"/>
      <c r="J87" s="80"/>
      <c r="K87" s="80"/>
      <c r="L87" s="80"/>
      <c r="M87" s="80" t="e">
        <f>MEDIAN(F87:L87)</f>
        <v>#NUM!</v>
      </c>
      <c r="N87" s="80" t="e">
        <f t="shared" si="1"/>
        <v>#NUM!</v>
      </c>
      <c r="O87" s="80" t="e">
        <f t="shared" si="2"/>
        <v>#NUM!</v>
      </c>
      <c r="P87" s="81" t="e">
        <f>AVERAGE(F87:L87)</f>
        <v>#DIV/0!</v>
      </c>
      <c r="Q87" s="81" t="e">
        <f>MEDIAN(F87:L87)</f>
        <v>#NUM!</v>
      </c>
      <c r="R87" s="82" t="e">
        <f t="shared" si="5"/>
        <v>#DIV/0!</v>
      </c>
      <c r="S87" s="83" t="e">
        <f t="shared" si="6"/>
        <v>#DIV/0!</v>
      </c>
      <c r="T87" s="84" t="e">
        <f t="shared" si="7"/>
        <v>#DIV/0!</v>
      </c>
    </row>
    <row r="88" spans="1:20" x14ac:dyDescent="0.25">
      <c r="A88" s="128"/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</row>
    <row r="89" spans="1:20" x14ac:dyDescent="0.25">
      <c r="A89" s="26">
        <v>44</v>
      </c>
      <c r="B89" s="37" t="s">
        <v>83</v>
      </c>
      <c r="C89" s="35" t="s">
        <v>14</v>
      </c>
      <c r="D89" s="142">
        <v>88.8</v>
      </c>
      <c r="E89" s="143">
        <v>40.103000000000002</v>
      </c>
      <c r="F89" s="80"/>
      <c r="G89" s="80"/>
      <c r="H89" s="80"/>
      <c r="I89" s="80"/>
      <c r="J89" s="80"/>
      <c r="K89" s="80"/>
      <c r="L89" s="80"/>
      <c r="M89" s="80" t="e">
        <f>MEDIAN(F89:L89)</f>
        <v>#NUM!</v>
      </c>
      <c r="N89" s="80" t="e">
        <f t="shared" si="1"/>
        <v>#NUM!</v>
      </c>
      <c r="O89" s="80" t="e">
        <f t="shared" si="2"/>
        <v>#NUM!</v>
      </c>
      <c r="P89" s="81" t="e">
        <f>AVERAGE(F89:L89)</f>
        <v>#DIV/0!</v>
      </c>
      <c r="Q89" s="81" t="e">
        <f>MEDIAN(F89:L89)</f>
        <v>#NUM!</v>
      </c>
      <c r="R89" s="82" t="e">
        <f t="shared" si="5"/>
        <v>#DIV/0!</v>
      </c>
      <c r="S89" s="83" t="e">
        <f t="shared" si="6"/>
        <v>#DIV/0!</v>
      </c>
      <c r="T89" s="84" t="e">
        <f t="shared" si="7"/>
        <v>#DIV/0!</v>
      </c>
    </row>
    <row r="90" spans="1:20" x14ac:dyDescent="0.25">
      <c r="A90" s="128"/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</row>
    <row r="91" spans="1:20" x14ac:dyDescent="0.25">
      <c r="A91" s="26">
        <v>45</v>
      </c>
      <c r="B91" s="37" t="s">
        <v>84</v>
      </c>
      <c r="C91" s="35" t="s">
        <v>14</v>
      </c>
      <c r="D91" s="142">
        <v>2075.0630000000001</v>
      </c>
      <c r="E91" s="143">
        <v>937.125</v>
      </c>
      <c r="F91" s="80"/>
      <c r="G91" s="80"/>
      <c r="H91" s="80"/>
      <c r="I91" s="80"/>
      <c r="J91" s="80"/>
      <c r="K91" s="80"/>
      <c r="L91" s="80"/>
      <c r="M91" s="80" t="e">
        <f>MEDIAN(F91:L91)</f>
        <v>#NUM!</v>
      </c>
      <c r="N91" s="80" t="e">
        <f t="shared" si="1"/>
        <v>#NUM!</v>
      </c>
      <c r="O91" s="80" t="e">
        <f t="shared" si="2"/>
        <v>#NUM!</v>
      </c>
      <c r="P91" s="81" t="e">
        <f>AVERAGE(F91:H91)</f>
        <v>#DIV/0!</v>
      </c>
      <c r="Q91" s="81" t="e">
        <f>MEDIAN(F91:H91)</f>
        <v>#NUM!</v>
      </c>
      <c r="R91" s="82" t="e">
        <f t="shared" si="5"/>
        <v>#DIV/0!</v>
      </c>
      <c r="S91" s="83" t="e">
        <f t="shared" si="6"/>
        <v>#DIV/0!</v>
      </c>
      <c r="T91" s="84" t="e">
        <f t="shared" si="7"/>
        <v>#DIV/0!</v>
      </c>
    </row>
    <row r="92" spans="1:20" x14ac:dyDescent="0.25">
      <c r="A92" s="128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</row>
    <row r="93" spans="1:20" x14ac:dyDescent="0.25">
      <c r="A93" s="26">
        <v>46</v>
      </c>
      <c r="B93" s="37" t="s">
        <v>85</v>
      </c>
      <c r="C93" s="35" t="s">
        <v>14</v>
      </c>
      <c r="D93" s="142">
        <v>162.75</v>
      </c>
      <c r="E93" s="143">
        <v>73.5</v>
      </c>
      <c r="F93" s="80"/>
      <c r="G93" s="80"/>
      <c r="H93" s="80"/>
      <c r="I93" s="80"/>
      <c r="J93" s="80"/>
      <c r="K93" s="80"/>
      <c r="L93" s="80"/>
      <c r="M93" s="80" t="e">
        <f>MEDIAN(F93:L93)</f>
        <v>#NUM!</v>
      </c>
      <c r="N93" s="80" t="e">
        <f t="shared" si="1"/>
        <v>#NUM!</v>
      </c>
      <c r="O93" s="80" t="e">
        <f t="shared" si="2"/>
        <v>#NUM!</v>
      </c>
      <c r="P93" s="81" t="e">
        <f>AVERAGE(F93:L93)</f>
        <v>#DIV/0!</v>
      </c>
      <c r="Q93" s="81" t="e">
        <f>MEDIAN(F93:L93)</f>
        <v>#NUM!</v>
      </c>
      <c r="R93" s="82" t="e">
        <f t="shared" si="5"/>
        <v>#DIV/0!</v>
      </c>
      <c r="S93" s="83" t="e">
        <f t="shared" si="6"/>
        <v>#DIV/0!</v>
      </c>
      <c r="T93" s="84" t="e">
        <f t="shared" si="7"/>
        <v>#DIV/0!</v>
      </c>
    </row>
    <row r="94" spans="1:20" x14ac:dyDescent="0.25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</row>
    <row r="95" spans="1:20" x14ac:dyDescent="0.25">
      <c r="A95" s="26">
        <v>47</v>
      </c>
      <c r="B95" s="37" t="s">
        <v>86</v>
      </c>
      <c r="C95" s="35" t="s">
        <v>14</v>
      </c>
      <c r="D95" s="142">
        <v>2739.5320000000002</v>
      </c>
      <c r="E95" s="143">
        <v>1090.2080000000001</v>
      </c>
      <c r="F95" s="80"/>
      <c r="G95" s="80"/>
      <c r="H95" s="80"/>
      <c r="I95" s="80"/>
      <c r="J95" s="80"/>
      <c r="K95" s="80"/>
      <c r="L95" s="80"/>
      <c r="M95" s="80" t="e">
        <f>MEDIAN(F95:L95)</f>
        <v>#NUM!</v>
      </c>
      <c r="N95" s="80" t="e">
        <f t="shared" si="1"/>
        <v>#NUM!</v>
      </c>
      <c r="O95" s="80" t="e">
        <f t="shared" si="2"/>
        <v>#NUM!</v>
      </c>
      <c r="P95" s="81" t="e">
        <f>AVERAGE(F95:L95)</f>
        <v>#DIV/0!</v>
      </c>
      <c r="Q95" s="81" t="e">
        <f>MEDIAN(F95:L95)</f>
        <v>#NUM!</v>
      </c>
      <c r="R95" s="82" t="e">
        <f t="shared" si="5"/>
        <v>#DIV/0!</v>
      </c>
      <c r="S95" s="83" t="e">
        <f t="shared" si="6"/>
        <v>#DIV/0!</v>
      </c>
      <c r="T95" s="84" t="e">
        <f t="shared" si="7"/>
        <v>#DIV/0!</v>
      </c>
    </row>
    <row r="96" spans="1:20" x14ac:dyDescent="0.25">
      <c r="A96" s="128"/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</row>
    <row r="97" spans="1:20" x14ac:dyDescent="0.25">
      <c r="A97" s="26">
        <v>48</v>
      </c>
      <c r="B97" s="37" t="s">
        <v>20</v>
      </c>
      <c r="C97" s="35" t="s">
        <v>14</v>
      </c>
      <c r="D97" s="142">
        <v>3.2549999999999999</v>
      </c>
      <c r="E97" s="143">
        <v>1.47</v>
      </c>
      <c r="F97" s="80"/>
      <c r="G97" s="80"/>
      <c r="H97" s="80"/>
      <c r="I97" s="80"/>
      <c r="J97" s="80"/>
      <c r="K97" s="80"/>
      <c r="L97" s="80"/>
      <c r="M97" s="80" t="e">
        <f t="shared" ref="M97:M159" si="14">MEDIAN(F97:L97)</f>
        <v>#NUM!</v>
      </c>
      <c r="N97" s="80" t="e">
        <f t="shared" si="1"/>
        <v>#NUM!</v>
      </c>
      <c r="O97" s="80" t="e">
        <f t="shared" si="2"/>
        <v>#NUM!</v>
      </c>
      <c r="P97" s="81" t="e">
        <f>AVERAGE(F97:H97)</f>
        <v>#DIV/0!</v>
      </c>
      <c r="Q97" s="81" t="e">
        <f>MEDIAN(F97:H97)</f>
        <v>#NUM!</v>
      </c>
      <c r="R97" s="82" t="e">
        <f t="shared" si="5"/>
        <v>#DIV/0!</v>
      </c>
      <c r="S97" s="83" t="e">
        <f t="shared" si="6"/>
        <v>#DIV/0!</v>
      </c>
      <c r="T97" s="84" t="e">
        <f t="shared" si="7"/>
        <v>#DIV/0!</v>
      </c>
    </row>
    <row r="98" spans="1:20" x14ac:dyDescent="0.25">
      <c r="A98" s="128"/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</row>
    <row r="99" spans="1:20" x14ac:dyDescent="0.25">
      <c r="A99" s="26">
        <v>49</v>
      </c>
      <c r="B99" s="37" t="s">
        <v>87</v>
      </c>
      <c r="C99" s="35" t="s">
        <v>14</v>
      </c>
      <c r="D99" s="142">
        <v>318.80399999999997</v>
      </c>
      <c r="E99" s="143">
        <v>143.976</v>
      </c>
      <c r="F99" s="80"/>
      <c r="G99" s="80"/>
      <c r="H99" s="80"/>
      <c r="I99" s="80"/>
      <c r="J99" s="80"/>
      <c r="K99" s="80"/>
      <c r="L99" s="80"/>
      <c r="M99" s="80" t="e">
        <f t="shared" si="14"/>
        <v>#NUM!</v>
      </c>
      <c r="N99" s="80" t="e">
        <f t="shared" si="1"/>
        <v>#NUM!</v>
      </c>
      <c r="O99" s="80" t="e">
        <f t="shared" si="2"/>
        <v>#NUM!</v>
      </c>
      <c r="P99" s="81" t="e">
        <f t="shared" ref="P99:P157" si="15">AVERAGE(F99:L99)</f>
        <v>#DIV/0!</v>
      </c>
      <c r="Q99" s="81" t="e">
        <f t="shared" ref="Q99:Q157" si="16">MEDIAN(F99:L99)</f>
        <v>#NUM!</v>
      </c>
      <c r="R99" s="82" t="e">
        <f t="shared" si="5"/>
        <v>#DIV/0!</v>
      </c>
      <c r="S99" s="83" t="e">
        <f t="shared" si="6"/>
        <v>#DIV/0!</v>
      </c>
      <c r="T99" s="84" t="e">
        <f t="shared" si="7"/>
        <v>#DIV/0!</v>
      </c>
    </row>
    <row r="100" spans="1:20" x14ac:dyDescent="0.25">
      <c r="A100" s="128"/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</row>
    <row r="101" spans="1:20" x14ac:dyDescent="0.25">
      <c r="A101" s="26">
        <v>50</v>
      </c>
      <c r="B101" s="37" t="s">
        <v>88</v>
      </c>
      <c r="C101" s="35" t="s">
        <v>14</v>
      </c>
      <c r="D101" s="142">
        <v>868</v>
      </c>
      <c r="E101" s="143">
        <v>392</v>
      </c>
      <c r="F101" s="80"/>
      <c r="G101" s="80"/>
      <c r="H101" s="80"/>
      <c r="I101" s="80"/>
      <c r="J101" s="80"/>
      <c r="K101" s="80"/>
      <c r="L101" s="80"/>
      <c r="M101" s="80" t="e">
        <f t="shared" si="14"/>
        <v>#NUM!</v>
      </c>
      <c r="N101" s="80" t="e">
        <f t="shared" si="1"/>
        <v>#NUM!</v>
      </c>
      <c r="O101" s="80" t="e">
        <f t="shared" si="2"/>
        <v>#NUM!</v>
      </c>
      <c r="P101" s="81" t="e">
        <f t="shared" si="15"/>
        <v>#DIV/0!</v>
      </c>
      <c r="Q101" s="81" t="e">
        <f t="shared" si="16"/>
        <v>#NUM!</v>
      </c>
      <c r="R101" s="82" t="e">
        <f t="shared" si="5"/>
        <v>#DIV/0!</v>
      </c>
      <c r="S101" s="83" t="e">
        <f t="shared" si="6"/>
        <v>#DIV/0!</v>
      </c>
      <c r="T101" s="84" t="e">
        <f t="shared" si="7"/>
        <v>#DIV/0!</v>
      </c>
    </row>
    <row r="102" spans="1:20" x14ac:dyDescent="0.25">
      <c r="A102" s="128"/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</row>
    <row r="103" spans="1:20" x14ac:dyDescent="0.25">
      <c r="A103" s="26">
        <v>51</v>
      </c>
      <c r="B103" s="37" t="s">
        <v>21</v>
      </c>
      <c r="C103" s="35" t="s">
        <v>14</v>
      </c>
      <c r="D103" s="142">
        <v>310</v>
      </c>
      <c r="E103" s="143">
        <v>140</v>
      </c>
      <c r="F103" s="80"/>
      <c r="G103" s="80"/>
      <c r="H103" s="80"/>
      <c r="I103" s="80"/>
      <c r="J103" s="80"/>
      <c r="K103" s="80"/>
      <c r="L103" s="80"/>
      <c r="M103" s="80" t="e">
        <f t="shared" si="14"/>
        <v>#NUM!</v>
      </c>
      <c r="N103" s="80" t="e">
        <f t="shared" si="1"/>
        <v>#NUM!</v>
      </c>
      <c r="O103" s="80" t="e">
        <f t="shared" si="2"/>
        <v>#NUM!</v>
      </c>
      <c r="P103" s="81" t="e">
        <f>AVERAGE(F103:H103)</f>
        <v>#DIV/0!</v>
      </c>
      <c r="Q103" s="81" t="e">
        <f>MEDIAN(F103:H103)</f>
        <v>#NUM!</v>
      </c>
      <c r="R103" s="82" t="e">
        <f t="shared" si="5"/>
        <v>#DIV/0!</v>
      </c>
      <c r="S103" s="83" t="e">
        <f t="shared" si="6"/>
        <v>#DIV/0!</v>
      </c>
      <c r="T103" s="84" t="e">
        <f t="shared" si="7"/>
        <v>#DIV/0!</v>
      </c>
    </row>
    <row r="104" spans="1:20" x14ac:dyDescent="0.25">
      <c r="A104" s="128"/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</row>
    <row r="105" spans="1:20" x14ac:dyDescent="0.25">
      <c r="A105" s="26">
        <v>52</v>
      </c>
      <c r="B105" s="37" t="s">
        <v>89</v>
      </c>
      <c r="C105" s="35" t="s">
        <v>14</v>
      </c>
      <c r="D105" s="142">
        <v>3929.25</v>
      </c>
      <c r="E105" s="143">
        <v>1774.5</v>
      </c>
      <c r="F105" s="80"/>
      <c r="G105" s="80"/>
      <c r="H105" s="80"/>
      <c r="I105" s="80"/>
      <c r="J105" s="80"/>
      <c r="K105" s="80"/>
      <c r="L105" s="80"/>
      <c r="M105" s="80" t="e">
        <f t="shared" si="14"/>
        <v>#NUM!</v>
      </c>
      <c r="N105" s="80" t="e">
        <f t="shared" si="1"/>
        <v>#NUM!</v>
      </c>
      <c r="O105" s="80" t="e">
        <f t="shared" si="2"/>
        <v>#NUM!</v>
      </c>
      <c r="P105" s="81" t="e">
        <f>AVERAGE(F105,H105:I105)</f>
        <v>#DIV/0!</v>
      </c>
      <c r="Q105" s="81" t="e">
        <f>MEDIAN(F105,H105:I105)</f>
        <v>#NUM!</v>
      </c>
      <c r="R105" s="82" t="e">
        <f t="shared" si="5"/>
        <v>#DIV/0!</v>
      </c>
      <c r="S105" s="83" t="e">
        <f t="shared" si="6"/>
        <v>#DIV/0!</v>
      </c>
      <c r="T105" s="84" t="e">
        <f t="shared" si="7"/>
        <v>#DIV/0!</v>
      </c>
    </row>
    <row r="106" spans="1:20" x14ac:dyDescent="0.25">
      <c r="A106" s="128"/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</row>
    <row r="107" spans="1:20" x14ac:dyDescent="0.25">
      <c r="A107" s="26">
        <v>53</v>
      </c>
      <c r="B107" s="37" t="s">
        <v>90</v>
      </c>
      <c r="C107" s="35" t="s">
        <v>14</v>
      </c>
      <c r="D107" s="142">
        <v>2121.4229999999998</v>
      </c>
      <c r="E107" s="143">
        <v>958.06200000000001</v>
      </c>
      <c r="F107" s="80"/>
      <c r="G107" s="80"/>
      <c r="H107" s="80"/>
      <c r="I107" s="80"/>
      <c r="J107" s="80"/>
      <c r="K107" s="80"/>
      <c r="L107" s="80"/>
      <c r="M107" s="80" t="e">
        <f t="shared" si="14"/>
        <v>#NUM!</v>
      </c>
      <c r="N107" s="80" t="e">
        <f t="shared" si="1"/>
        <v>#NUM!</v>
      </c>
      <c r="O107" s="80" t="e">
        <f t="shared" si="2"/>
        <v>#NUM!</v>
      </c>
      <c r="P107" s="81" t="e">
        <f t="shared" si="15"/>
        <v>#DIV/0!</v>
      </c>
      <c r="Q107" s="81" t="e">
        <f t="shared" si="16"/>
        <v>#NUM!</v>
      </c>
      <c r="R107" s="82" t="e">
        <f t="shared" si="5"/>
        <v>#DIV/0!</v>
      </c>
      <c r="S107" s="83" t="e">
        <f t="shared" si="6"/>
        <v>#DIV/0!</v>
      </c>
      <c r="T107" s="84" t="e">
        <f t="shared" si="7"/>
        <v>#DIV/0!</v>
      </c>
    </row>
    <row r="108" spans="1:20" x14ac:dyDescent="0.25">
      <c r="A108" s="128"/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</row>
    <row r="109" spans="1:20" x14ac:dyDescent="0.25">
      <c r="A109" s="26">
        <v>54</v>
      </c>
      <c r="B109" s="37" t="s">
        <v>22</v>
      </c>
      <c r="C109" s="35" t="s">
        <v>14</v>
      </c>
      <c r="D109" s="142">
        <v>155</v>
      </c>
      <c r="E109" s="143">
        <v>70</v>
      </c>
      <c r="F109" s="80"/>
      <c r="G109" s="80"/>
      <c r="H109" s="80"/>
      <c r="I109" s="80"/>
      <c r="J109" s="80"/>
      <c r="K109" s="80"/>
      <c r="L109" s="80"/>
      <c r="M109" s="80" t="e">
        <f t="shared" si="14"/>
        <v>#NUM!</v>
      </c>
      <c r="N109" s="80" t="e">
        <f t="shared" si="1"/>
        <v>#NUM!</v>
      </c>
      <c r="O109" s="80" t="e">
        <f t="shared" si="2"/>
        <v>#NUM!</v>
      </c>
      <c r="P109" s="81" t="e">
        <f t="shared" si="15"/>
        <v>#DIV/0!</v>
      </c>
      <c r="Q109" s="81" t="e">
        <f t="shared" si="16"/>
        <v>#NUM!</v>
      </c>
      <c r="R109" s="82" t="e">
        <f t="shared" si="5"/>
        <v>#DIV/0!</v>
      </c>
      <c r="S109" s="83" t="e">
        <f t="shared" si="6"/>
        <v>#DIV/0!</v>
      </c>
      <c r="T109" s="84" t="e">
        <f t="shared" si="7"/>
        <v>#DIV/0!</v>
      </c>
    </row>
    <row r="110" spans="1:20" x14ac:dyDescent="0.25">
      <c r="A110" s="128"/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</row>
    <row r="111" spans="1:20" x14ac:dyDescent="0.25">
      <c r="A111" s="26">
        <v>55</v>
      </c>
      <c r="B111" s="37" t="s">
        <v>91</v>
      </c>
      <c r="C111" s="35" t="s">
        <v>14</v>
      </c>
      <c r="D111" s="142">
        <v>23.25</v>
      </c>
      <c r="E111" s="143">
        <v>10.5</v>
      </c>
      <c r="F111" s="80"/>
      <c r="G111" s="80"/>
      <c r="H111" s="80"/>
      <c r="I111" s="80"/>
      <c r="J111" s="80"/>
      <c r="K111" s="80"/>
      <c r="L111" s="80"/>
      <c r="M111" s="80" t="e">
        <f t="shared" si="14"/>
        <v>#NUM!</v>
      </c>
      <c r="N111" s="80" t="e">
        <f t="shared" si="1"/>
        <v>#NUM!</v>
      </c>
      <c r="O111" s="80" t="e">
        <f t="shared" si="2"/>
        <v>#NUM!</v>
      </c>
      <c r="P111" s="81" t="e">
        <f t="shared" si="15"/>
        <v>#DIV/0!</v>
      </c>
      <c r="Q111" s="81" t="e">
        <f t="shared" si="16"/>
        <v>#NUM!</v>
      </c>
      <c r="R111" s="82" t="e">
        <f t="shared" si="5"/>
        <v>#DIV/0!</v>
      </c>
      <c r="S111" s="83" t="e">
        <f t="shared" si="6"/>
        <v>#DIV/0!</v>
      </c>
      <c r="T111" s="84" t="e">
        <f t="shared" si="7"/>
        <v>#DIV/0!</v>
      </c>
    </row>
    <row r="112" spans="1:20" x14ac:dyDescent="0.25">
      <c r="A112" s="128"/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</row>
    <row r="113" spans="1:20" x14ac:dyDescent="0.25">
      <c r="A113" s="26">
        <v>56</v>
      </c>
      <c r="B113" s="37" t="s">
        <v>92</v>
      </c>
      <c r="C113" s="35" t="s">
        <v>14</v>
      </c>
      <c r="D113" s="142">
        <v>4.6500000000000004</v>
      </c>
      <c r="E113" s="143">
        <v>2.1</v>
      </c>
      <c r="F113" s="80"/>
      <c r="G113" s="80"/>
      <c r="H113" s="80"/>
      <c r="I113" s="80"/>
      <c r="J113" s="80"/>
      <c r="K113" s="80"/>
      <c r="L113" s="80"/>
      <c r="M113" s="80" t="e">
        <f t="shared" si="14"/>
        <v>#NUM!</v>
      </c>
      <c r="N113" s="80" t="e">
        <f t="shared" si="1"/>
        <v>#NUM!</v>
      </c>
      <c r="O113" s="80" t="e">
        <f t="shared" si="2"/>
        <v>#NUM!</v>
      </c>
      <c r="P113" s="81" t="e">
        <f>AVERAGE(F113:H113)</f>
        <v>#DIV/0!</v>
      </c>
      <c r="Q113" s="81" t="e">
        <f>MEDIAN(F113:H113)</f>
        <v>#NUM!</v>
      </c>
      <c r="R113" s="82" t="e">
        <f t="shared" si="5"/>
        <v>#DIV/0!</v>
      </c>
      <c r="S113" s="83" t="e">
        <f t="shared" si="6"/>
        <v>#DIV/0!</v>
      </c>
      <c r="T113" s="84" t="e">
        <f t="shared" si="7"/>
        <v>#DIV/0!</v>
      </c>
    </row>
    <row r="114" spans="1:20" x14ac:dyDescent="0.25">
      <c r="A114" s="128"/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</row>
    <row r="115" spans="1:20" x14ac:dyDescent="0.25">
      <c r="A115" s="26">
        <v>57</v>
      </c>
      <c r="B115" s="37" t="s">
        <v>23</v>
      </c>
      <c r="C115" s="35" t="s">
        <v>14</v>
      </c>
      <c r="D115" s="142">
        <v>744</v>
      </c>
      <c r="E115" s="143">
        <v>336</v>
      </c>
      <c r="F115" s="80"/>
      <c r="G115" s="80"/>
      <c r="H115" s="80"/>
      <c r="I115" s="80"/>
      <c r="J115" s="80"/>
      <c r="K115" s="80"/>
      <c r="L115" s="80"/>
      <c r="M115" s="80" t="e">
        <f t="shared" si="14"/>
        <v>#NUM!</v>
      </c>
      <c r="N115" s="80" t="e">
        <f t="shared" si="1"/>
        <v>#NUM!</v>
      </c>
      <c r="O115" s="80" t="e">
        <f t="shared" si="2"/>
        <v>#NUM!</v>
      </c>
      <c r="P115" s="81" t="e">
        <f t="shared" si="15"/>
        <v>#DIV/0!</v>
      </c>
      <c r="Q115" s="81" t="e">
        <f t="shared" si="16"/>
        <v>#NUM!</v>
      </c>
      <c r="R115" s="82" t="e">
        <f t="shared" si="5"/>
        <v>#DIV/0!</v>
      </c>
      <c r="S115" s="83" t="e">
        <f t="shared" si="6"/>
        <v>#DIV/0!</v>
      </c>
      <c r="T115" s="84" t="e">
        <f t="shared" si="7"/>
        <v>#DIV/0!</v>
      </c>
    </row>
    <row r="116" spans="1:20" x14ac:dyDescent="0.25">
      <c r="A116" s="128"/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</row>
    <row r="117" spans="1:20" x14ac:dyDescent="0.25">
      <c r="A117" s="26">
        <v>58</v>
      </c>
      <c r="B117" s="37" t="s">
        <v>93</v>
      </c>
      <c r="C117" s="35" t="s">
        <v>14</v>
      </c>
      <c r="D117" s="142">
        <v>6.4329999999999998</v>
      </c>
      <c r="E117" s="143">
        <v>2.9049999999999998</v>
      </c>
      <c r="F117" s="80"/>
      <c r="G117" s="80"/>
      <c r="H117" s="80"/>
      <c r="I117" s="80"/>
      <c r="J117" s="80"/>
      <c r="K117" s="80"/>
      <c r="L117" s="80"/>
      <c r="M117" s="80" t="e">
        <f t="shared" si="14"/>
        <v>#NUM!</v>
      </c>
      <c r="N117" s="80" t="e">
        <f t="shared" si="1"/>
        <v>#NUM!</v>
      </c>
      <c r="O117" s="80" t="e">
        <f t="shared" si="2"/>
        <v>#NUM!</v>
      </c>
      <c r="P117" s="81" t="e">
        <f>AVERAGE(F117,I117,K117)</f>
        <v>#DIV/0!</v>
      </c>
      <c r="Q117" s="81" t="e">
        <f>MEDIAN(F117,I117,K117)</f>
        <v>#NUM!</v>
      </c>
      <c r="R117" s="82" t="e">
        <f t="shared" si="5"/>
        <v>#DIV/0!</v>
      </c>
      <c r="S117" s="83" t="e">
        <f t="shared" si="6"/>
        <v>#DIV/0!</v>
      </c>
      <c r="T117" s="84" t="e">
        <f t="shared" si="7"/>
        <v>#DIV/0!</v>
      </c>
    </row>
    <row r="118" spans="1:20" x14ac:dyDescent="0.25">
      <c r="A118" s="128"/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</row>
    <row r="119" spans="1:20" x14ac:dyDescent="0.25">
      <c r="A119" s="26">
        <v>59</v>
      </c>
      <c r="B119" s="37" t="s">
        <v>94</v>
      </c>
      <c r="C119" s="35" t="s">
        <v>14</v>
      </c>
      <c r="D119" s="142">
        <v>425.32</v>
      </c>
      <c r="E119" s="143">
        <v>192.08</v>
      </c>
      <c r="F119" s="80"/>
      <c r="G119" s="80"/>
      <c r="H119" s="80"/>
      <c r="I119" s="80"/>
      <c r="J119" s="80"/>
      <c r="K119" s="80"/>
      <c r="L119" s="80"/>
      <c r="M119" s="80" t="e">
        <f t="shared" si="14"/>
        <v>#NUM!</v>
      </c>
      <c r="N119" s="80" t="e">
        <f t="shared" si="1"/>
        <v>#NUM!</v>
      </c>
      <c r="O119" s="80" t="e">
        <f t="shared" si="2"/>
        <v>#NUM!</v>
      </c>
      <c r="P119" s="81" t="e">
        <f>AVERAGE(F119:H119,J119)</f>
        <v>#DIV/0!</v>
      </c>
      <c r="Q119" s="81" t="e">
        <f>MEDIAN(F119:H119,J119)</f>
        <v>#NUM!</v>
      </c>
      <c r="R119" s="82" t="e">
        <f t="shared" si="5"/>
        <v>#DIV/0!</v>
      </c>
      <c r="S119" s="83" t="e">
        <f t="shared" si="6"/>
        <v>#DIV/0!</v>
      </c>
      <c r="T119" s="84" t="e">
        <f t="shared" si="7"/>
        <v>#DIV/0!</v>
      </c>
    </row>
    <row r="120" spans="1:20" x14ac:dyDescent="0.25">
      <c r="A120" s="128"/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</row>
    <row r="121" spans="1:20" x14ac:dyDescent="0.25">
      <c r="A121" s="26">
        <v>60</v>
      </c>
      <c r="B121" s="37" t="s">
        <v>24</v>
      </c>
      <c r="C121" s="35" t="s">
        <v>14</v>
      </c>
      <c r="D121" s="142">
        <v>2604</v>
      </c>
      <c r="E121" s="143">
        <v>1176</v>
      </c>
      <c r="F121" s="80"/>
      <c r="G121" s="80"/>
      <c r="H121" s="80"/>
      <c r="I121" s="80"/>
      <c r="J121" s="80"/>
      <c r="K121" s="80"/>
      <c r="L121" s="80"/>
      <c r="M121" s="80" t="e">
        <f t="shared" si="14"/>
        <v>#NUM!</v>
      </c>
      <c r="N121" s="80" t="e">
        <f t="shared" si="1"/>
        <v>#NUM!</v>
      </c>
      <c r="O121" s="80" t="e">
        <f t="shared" si="2"/>
        <v>#NUM!</v>
      </c>
      <c r="P121" s="81" t="e">
        <f t="shared" si="15"/>
        <v>#DIV/0!</v>
      </c>
      <c r="Q121" s="81" t="e">
        <f t="shared" si="16"/>
        <v>#NUM!</v>
      </c>
      <c r="R121" s="82" t="e">
        <f t="shared" si="5"/>
        <v>#DIV/0!</v>
      </c>
      <c r="S121" s="83" t="e">
        <f t="shared" si="6"/>
        <v>#DIV/0!</v>
      </c>
      <c r="T121" s="84" t="e">
        <f t="shared" si="7"/>
        <v>#DIV/0!</v>
      </c>
    </row>
    <row r="122" spans="1:20" x14ac:dyDescent="0.25">
      <c r="A122" s="128"/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</row>
    <row r="123" spans="1:20" x14ac:dyDescent="0.25">
      <c r="A123" s="26">
        <v>61</v>
      </c>
      <c r="B123" s="137" t="s">
        <v>95</v>
      </c>
      <c r="C123" s="35" t="s">
        <v>14</v>
      </c>
      <c r="D123" s="142">
        <v>76.724999999999994</v>
      </c>
      <c r="E123" s="143">
        <v>34.65</v>
      </c>
      <c r="F123" s="80"/>
      <c r="G123" s="80"/>
      <c r="H123" s="80"/>
      <c r="I123" s="80"/>
      <c r="J123" s="80"/>
      <c r="K123" s="80"/>
      <c r="L123" s="80"/>
      <c r="M123" s="80" t="e">
        <f t="shared" si="14"/>
        <v>#NUM!</v>
      </c>
      <c r="N123" s="80" t="e">
        <f t="shared" si="1"/>
        <v>#NUM!</v>
      </c>
      <c r="O123" s="80" t="e">
        <f t="shared" si="2"/>
        <v>#NUM!</v>
      </c>
      <c r="P123" s="81" t="e">
        <f t="shared" si="15"/>
        <v>#DIV/0!</v>
      </c>
      <c r="Q123" s="81" t="e">
        <f t="shared" si="16"/>
        <v>#NUM!</v>
      </c>
      <c r="R123" s="82" t="e">
        <f t="shared" si="5"/>
        <v>#DIV/0!</v>
      </c>
      <c r="S123" s="83" t="e">
        <f t="shared" si="6"/>
        <v>#DIV/0!</v>
      </c>
      <c r="T123" s="84" t="e">
        <f t="shared" si="7"/>
        <v>#DIV/0!</v>
      </c>
    </row>
    <row r="124" spans="1:20" x14ac:dyDescent="0.25">
      <c r="A124" s="128"/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</row>
    <row r="125" spans="1:20" x14ac:dyDescent="0.25">
      <c r="A125" s="26">
        <v>62</v>
      </c>
      <c r="B125" s="37" t="s">
        <v>96</v>
      </c>
      <c r="C125" s="35" t="s">
        <v>26</v>
      </c>
      <c r="D125" s="142">
        <v>24.8</v>
      </c>
      <c r="E125" s="143">
        <v>11.2</v>
      </c>
      <c r="F125" s="80"/>
      <c r="G125" s="80"/>
      <c r="H125" s="80"/>
      <c r="I125" s="80"/>
      <c r="J125" s="80"/>
      <c r="K125" s="80"/>
      <c r="L125" s="80"/>
      <c r="M125" s="80" t="e">
        <f t="shared" si="14"/>
        <v>#NUM!</v>
      </c>
      <c r="N125" s="80" t="e">
        <f t="shared" si="1"/>
        <v>#NUM!</v>
      </c>
      <c r="O125" s="80" t="e">
        <f t="shared" si="2"/>
        <v>#NUM!</v>
      </c>
      <c r="P125" s="81" t="e">
        <f t="shared" si="15"/>
        <v>#DIV/0!</v>
      </c>
      <c r="Q125" s="81" t="e">
        <f t="shared" si="16"/>
        <v>#NUM!</v>
      </c>
      <c r="R125" s="82" t="e">
        <f t="shared" si="5"/>
        <v>#DIV/0!</v>
      </c>
      <c r="S125" s="83" t="e">
        <f t="shared" si="6"/>
        <v>#DIV/0!</v>
      </c>
      <c r="T125" s="84" t="e">
        <f t="shared" si="7"/>
        <v>#DIV/0!</v>
      </c>
    </row>
    <row r="126" spans="1:20" x14ac:dyDescent="0.25">
      <c r="A126" s="128"/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</row>
    <row r="127" spans="1:20" x14ac:dyDescent="0.25">
      <c r="A127" s="26">
        <v>63</v>
      </c>
      <c r="B127" s="37" t="s">
        <v>25</v>
      </c>
      <c r="C127" s="35" t="s">
        <v>26</v>
      </c>
      <c r="D127" s="142">
        <v>399.125</v>
      </c>
      <c r="E127" s="143">
        <v>180.25</v>
      </c>
      <c r="F127" s="80"/>
      <c r="G127" s="80"/>
      <c r="H127" s="80"/>
      <c r="I127" s="80"/>
      <c r="J127" s="80"/>
      <c r="K127" s="80"/>
      <c r="L127" s="80"/>
      <c r="M127" s="80" t="e">
        <f t="shared" si="14"/>
        <v>#NUM!</v>
      </c>
      <c r="N127" s="80" t="e">
        <f t="shared" si="1"/>
        <v>#NUM!</v>
      </c>
      <c r="O127" s="80" t="e">
        <f t="shared" si="2"/>
        <v>#NUM!</v>
      </c>
      <c r="P127" s="81" t="e">
        <f t="shared" si="15"/>
        <v>#DIV/0!</v>
      </c>
      <c r="Q127" s="81" t="e">
        <f t="shared" si="16"/>
        <v>#NUM!</v>
      </c>
      <c r="R127" s="82" t="e">
        <f t="shared" si="5"/>
        <v>#DIV/0!</v>
      </c>
      <c r="S127" s="83" t="e">
        <f t="shared" si="6"/>
        <v>#DIV/0!</v>
      </c>
      <c r="T127" s="84" t="e">
        <f t="shared" si="7"/>
        <v>#DIV/0!</v>
      </c>
    </row>
    <row r="128" spans="1:20" x14ac:dyDescent="0.25">
      <c r="A128" s="128"/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</row>
    <row r="129" spans="1:20" x14ac:dyDescent="0.25">
      <c r="A129" s="26">
        <v>64</v>
      </c>
      <c r="B129" s="37" t="s">
        <v>97</v>
      </c>
      <c r="C129" s="35" t="s">
        <v>14</v>
      </c>
      <c r="D129" s="142">
        <v>91.76</v>
      </c>
      <c r="E129" s="143">
        <v>41.44</v>
      </c>
      <c r="F129" s="80"/>
      <c r="G129" s="80"/>
      <c r="H129" s="80"/>
      <c r="I129" s="80"/>
      <c r="J129" s="80"/>
      <c r="K129" s="80"/>
      <c r="L129" s="80"/>
      <c r="M129" s="80" t="e">
        <f t="shared" si="14"/>
        <v>#NUM!</v>
      </c>
      <c r="N129" s="80" t="e">
        <f t="shared" si="1"/>
        <v>#NUM!</v>
      </c>
      <c r="O129" s="80" t="e">
        <f t="shared" si="2"/>
        <v>#NUM!</v>
      </c>
      <c r="P129" s="81" t="e">
        <f t="shared" si="15"/>
        <v>#DIV/0!</v>
      </c>
      <c r="Q129" s="81" t="e">
        <f t="shared" si="16"/>
        <v>#NUM!</v>
      </c>
      <c r="R129" s="82" t="e">
        <f t="shared" si="5"/>
        <v>#DIV/0!</v>
      </c>
      <c r="S129" s="83" t="e">
        <f t="shared" ref="S129:S223" si="17">R129*D129</f>
        <v>#DIV/0!</v>
      </c>
      <c r="T129" s="84" t="e">
        <f t="shared" ref="T129:T223" si="18">R129*E129</f>
        <v>#DIV/0!</v>
      </c>
    </row>
    <row r="130" spans="1:20" x14ac:dyDescent="0.25">
      <c r="A130" s="128"/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</row>
    <row r="131" spans="1:20" x14ac:dyDescent="0.25">
      <c r="A131" s="26">
        <v>65</v>
      </c>
      <c r="B131" s="37" t="s">
        <v>98</v>
      </c>
      <c r="C131" s="35" t="s">
        <v>14</v>
      </c>
      <c r="D131" s="142">
        <v>321.73399999999998</v>
      </c>
      <c r="E131" s="143">
        <v>145.29900000000001</v>
      </c>
      <c r="F131" s="80"/>
      <c r="G131" s="80"/>
      <c r="H131" s="80"/>
      <c r="I131" s="80"/>
      <c r="J131" s="80"/>
      <c r="K131" s="80"/>
      <c r="L131" s="80"/>
      <c r="M131" s="80" t="e">
        <f t="shared" si="14"/>
        <v>#NUM!</v>
      </c>
      <c r="N131" s="80" t="e">
        <f t="shared" ref="N131:N223" si="19">0.5*M131</f>
        <v>#NUM!</v>
      </c>
      <c r="O131" s="80" t="e">
        <f t="shared" ref="O131:O223" si="20">1.5*M131</f>
        <v>#NUM!</v>
      </c>
      <c r="P131" s="81" t="e">
        <f t="shared" si="15"/>
        <v>#DIV/0!</v>
      </c>
      <c r="Q131" s="81" t="e">
        <f t="shared" si="16"/>
        <v>#NUM!</v>
      </c>
      <c r="R131" s="82" t="e">
        <f t="shared" ref="R131:R223" si="21">SMALL(P131:Q131,1)</f>
        <v>#DIV/0!</v>
      </c>
      <c r="S131" s="83" t="e">
        <f t="shared" si="17"/>
        <v>#DIV/0!</v>
      </c>
      <c r="T131" s="84" t="e">
        <f t="shared" si="18"/>
        <v>#DIV/0!</v>
      </c>
    </row>
    <row r="132" spans="1:20" x14ac:dyDescent="0.25">
      <c r="A132" s="128"/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</row>
    <row r="133" spans="1:20" x14ac:dyDescent="0.25">
      <c r="A133" s="26">
        <v>66</v>
      </c>
      <c r="B133" s="37" t="s">
        <v>99</v>
      </c>
      <c r="C133" s="35" t="s">
        <v>14</v>
      </c>
      <c r="D133" s="142">
        <v>3.1619999999999999</v>
      </c>
      <c r="E133" s="143">
        <v>1.4279999999999999</v>
      </c>
      <c r="F133" s="80"/>
      <c r="G133" s="80"/>
      <c r="H133" s="80"/>
      <c r="I133" s="80"/>
      <c r="J133" s="80"/>
      <c r="K133" s="80"/>
      <c r="L133" s="80"/>
      <c r="M133" s="80" t="e">
        <f t="shared" si="14"/>
        <v>#NUM!</v>
      </c>
      <c r="N133" s="80" t="e">
        <f t="shared" si="19"/>
        <v>#NUM!</v>
      </c>
      <c r="O133" s="80" t="e">
        <f t="shared" si="20"/>
        <v>#NUM!</v>
      </c>
      <c r="P133" s="81" t="e">
        <f>AVERAGE(F133,I133:J133)</f>
        <v>#DIV/0!</v>
      </c>
      <c r="Q133" s="81" t="e">
        <f>MEDIAN(F133,I133:J133)</f>
        <v>#NUM!</v>
      </c>
      <c r="R133" s="82" t="e">
        <f t="shared" si="21"/>
        <v>#DIV/0!</v>
      </c>
      <c r="S133" s="83" t="e">
        <f t="shared" si="17"/>
        <v>#DIV/0!</v>
      </c>
      <c r="T133" s="84" t="e">
        <f t="shared" si="18"/>
        <v>#DIV/0!</v>
      </c>
    </row>
    <row r="134" spans="1:20" ht="45" x14ac:dyDescent="0.25">
      <c r="A134" s="128"/>
      <c r="B134" s="23" t="s">
        <v>10</v>
      </c>
      <c r="C134" s="23" t="s">
        <v>11</v>
      </c>
      <c r="D134" s="24" t="s">
        <v>42</v>
      </c>
      <c r="E134" s="33" t="s">
        <v>43</v>
      </c>
      <c r="F134" s="128"/>
      <c r="G134" s="128"/>
      <c r="H134" s="128"/>
      <c r="I134" s="128"/>
      <c r="J134" s="128"/>
      <c r="K134" s="128"/>
      <c r="L134" s="128"/>
      <c r="M134" s="77" t="s">
        <v>318</v>
      </c>
      <c r="N134" s="77" t="s">
        <v>319</v>
      </c>
      <c r="O134" s="77" t="s">
        <v>320</v>
      </c>
      <c r="P134" s="76" t="s">
        <v>321</v>
      </c>
      <c r="Q134" s="76" t="s">
        <v>322</v>
      </c>
      <c r="R134" s="76" t="s">
        <v>281</v>
      </c>
      <c r="S134" s="79" t="s">
        <v>282</v>
      </c>
      <c r="T134" s="78" t="s">
        <v>283</v>
      </c>
    </row>
    <row r="135" spans="1:20" x14ac:dyDescent="0.25">
      <c r="A135" s="26">
        <v>67</v>
      </c>
      <c r="B135" s="37" t="s">
        <v>27</v>
      </c>
      <c r="C135" s="35" t="s">
        <v>14</v>
      </c>
      <c r="D135" s="142">
        <v>372</v>
      </c>
      <c r="E135" s="143">
        <v>168</v>
      </c>
      <c r="F135" s="80"/>
      <c r="G135" s="80"/>
      <c r="H135" s="80"/>
      <c r="I135" s="80"/>
      <c r="J135" s="80"/>
      <c r="K135" s="80"/>
      <c r="L135" s="80"/>
      <c r="M135" s="80" t="e">
        <f t="shared" si="14"/>
        <v>#NUM!</v>
      </c>
      <c r="N135" s="80" t="e">
        <f t="shared" si="19"/>
        <v>#NUM!</v>
      </c>
      <c r="O135" s="80" t="e">
        <f t="shared" si="20"/>
        <v>#NUM!</v>
      </c>
      <c r="P135" s="81" t="e">
        <f t="shared" si="15"/>
        <v>#DIV/0!</v>
      </c>
      <c r="Q135" s="81" t="e">
        <f t="shared" si="16"/>
        <v>#NUM!</v>
      </c>
      <c r="R135" s="82" t="e">
        <f t="shared" si="21"/>
        <v>#DIV/0!</v>
      </c>
      <c r="S135" s="83" t="e">
        <f t="shared" si="17"/>
        <v>#DIV/0!</v>
      </c>
      <c r="T135" s="84" t="e">
        <f t="shared" si="18"/>
        <v>#DIV/0!</v>
      </c>
    </row>
    <row r="136" spans="1:20" x14ac:dyDescent="0.25">
      <c r="A136" s="128"/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</row>
    <row r="137" spans="1:20" x14ac:dyDescent="0.25">
      <c r="A137" s="26">
        <v>68</v>
      </c>
      <c r="B137" s="37" t="s">
        <v>100</v>
      </c>
      <c r="C137" s="35" t="s">
        <v>14</v>
      </c>
      <c r="D137" s="142">
        <v>232.5</v>
      </c>
      <c r="E137" s="143">
        <v>105</v>
      </c>
      <c r="F137" s="80"/>
      <c r="G137" s="80"/>
      <c r="H137" s="80"/>
      <c r="I137" s="80"/>
      <c r="J137" s="80"/>
      <c r="K137" s="80"/>
      <c r="L137" s="80"/>
      <c r="M137" s="80" t="e">
        <f t="shared" si="14"/>
        <v>#NUM!</v>
      </c>
      <c r="N137" s="80" t="e">
        <f t="shared" si="19"/>
        <v>#NUM!</v>
      </c>
      <c r="O137" s="80" t="e">
        <f t="shared" si="20"/>
        <v>#NUM!</v>
      </c>
      <c r="P137" s="81" t="e">
        <f t="shared" si="15"/>
        <v>#DIV/0!</v>
      </c>
      <c r="Q137" s="81" t="e">
        <f t="shared" si="16"/>
        <v>#NUM!</v>
      </c>
      <c r="R137" s="82" t="e">
        <f t="shared" si="21"/>
        <v>#DIV/0!</v>
      </c>
      <c r="S137" s="83" t="e">
        <f t="shared" si="17"/>
        <v>#DIV/0!</v>
      </c>
      <c r="T137" s="84" t="e">
        <f t="shared" si="18"/>
        <v>#DIV/0!</v>
      </c>
    </row>
    <row r="138" spans="1:20" x14ac:dyDescent="0.25">
      <c r="A138" s="128"/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</row>
    <row r="139" spans="1:20" x14ac:dyDescent="0.25">
      <c r="A139" s="26">
        <v>69</v>
      </c>
      <c r="B139" s="37" t="s">
        <v>28</v>
      </c>
      <c r="C139" s="35" t="s">
        <v>14</v>
      </c>
      <c r="D139" s="142">
        <v>911.4</v>
      </c>
      <c r="E139" s="143">
        <v>411.6</v>
      </c>
      <c r="F139" s="80"/>
      <c r="G139" s="80"/>
      <c r="H139" s="80"/>
      <c r="I139" s="80"/>
      <c r="J139" s="80"/>
      <c r="K139" s="80"/>
      <c r="L139" s="80"/>
      <c r="M139" s="80" t="e">
        <f t="shared" si="14"/>
        <v>#NUM!</v>
      </c>
      <c r="N139" s="80" t="e">
        <f t="shared" si="19"/>
        <v>#NUM!</v>
      </c>
      <c r="O139" s="80" t="e">
        <f t="shared" si="20"/>
        <v>#NUM!</v>
      </c>
      <c r="P139" s="81" t="e">
        <f t="shared" si="15"/>
        <v>#DIV/0!</v>
      </c>
      <c r="Q139" s="81" t="e">
        <f t="shared" si="16"/>
        <v>#NUM!</v>
      </c>
      <c r="R139" s="82" t="e">
        <f t="shared" si="21"/>
        <v>#DIV/0!</v>
      </c>
      <c r="S139" s="83" t="e">
        <f t="shared" si="17"/>
        <v>#DIV/0!</v>
      </c>
      <c r="T139" s="84" t="e">
        <f t="shared" si="18"/>
        <v>#DIV/0!</v>
      </c>
    </row>
    <row r="140" spans="1:20" x14ac:dyDescent="0.25">
      <c r="A140" s="128"/>
      <c r="B140" s="128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</row>
    <row r="141" spans="1:20" x14ac:dyDescent="0.25">
      <c r="A141" s="26">
        <v>70</v>
      </c>
      <c r="B141" s="37" t="s">
        <v>101</v>
      </c>
      <c r="C141" s="35" t="s">
        <v>14</v>
      </c>
      <c r="D141" s="142">
        <v>790.5</v>
      </c>
      <c r="E141" s="143">
        <v>357</v>
      </c>
      <c r="F141" s="80"/>
      <c r="G141" s="80"/>
      <c r="H141" s="80"/>
      <c r="I141" s="80"/>
      <c r="J141" s="80"/>
      <c r="K141" s="80"/>
      <c r="L141" s="80"/>
      <c r="M141" s="80" t="e">
        <f t="shared" si="14"/>
        <v>#NUM!</v>
      </c>
      <c r="N141" s="80" t="e">
        <f t="shared" si="19"/>
        <v>#NUM!</v>
      </c>
      <c r="O141" s="80" t="e">
        <f t="shared" si="20"/>
        <v>#NUM!</v>
      </c>
      <c r="P141" s="81" t="e">
        <f>AVERAGE(F141:H141)</f>
        <v>#DIV/0!</v>
      </c>
      <c r="Q141" s="81" t="e">
        <f>MEDIAN(F141:H141)</f>
        <v>#NUM!</v>
      </c>
      <c r="R141" s="82" t="e">
        <f t="shared" si="21"/>
        <v>#DIV/0!</v>
      </c>
      <c r="S141" s="83" t="e">
        <f t="shared" si="17"/>
        <v>#DIV/0!</v>
      </c>
      <c r="T141" s="84" t="e">
        <f t="shared" si="18"/>
        <v>#DIV/0!</v>
      </c>
    </row>
    <row r="142" spans="1:20" x14ac:dyDescent="0.25">
      <c r="A142" s="128"/>
      <c r="B142" s="128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</row>
    <row r="143" spans="1:20" x14ac:dyDescent="0.25">
      <c r="A143" s="26">
        <v>71</v>
      </c>
      <c r="B143" s="37" t="s">
        <v>102</v>
      </c>
      <c r="C143" s="35" t="s">
        <v>14</v>
      </c>
      <c r="D143" s="142">
        <v>2.48</v>
      </c>
      <c r="E143" s="143">
        <v>1.1200000000000001</v>
      </c>
      <c r="F143" s="80"/>
      <c r="G143" s="80"/>
      <c r="H143" s="80"/>
      <c r="I143" s="80"/>
      <c r="J143" s="80"/>
      <c r="K143" s="80"/>
      <c r="L143" s="80"/>
      <c r="M143" s="80" t="e">
        <f>MEDIAN(F143:L143)</f>
        <v>#NUM!</v>
      </c>
      <c r="N143" s="80" t="e">
        <f t="shared" si="19"/>
        <v>#NUM!</v>
      </c>
      <c r="O143" s="80" t="e">
        <f t="shared" si="20"/>
        <v>#NUM!</v>
      </c>
      <c r="P143" s="81" t="e">
        <f t="shared" si="15"/>
        <v>#DIV/0!</v>
      </c>
      <c r="Q143" s="81" t="e">
        <f t="shared" si="16"/>
        <v>#NUM!</v>
      </c>
      <c r="R143" s="82" t="e">
        <f t="shared" si="21"/>
        <v>#DIV/0!</v>
      </c>
      <c r="S143" s="83" t="e">
        <f t="shared" si="17"/>
        <v>#DIV/0!</v>
      </c>
      <c r="T143" s="84" t="e">
        <f t="shared" si="18"/>
        <v>#DIV/0!</v>
      </c>
    </row>
    <row r="144" spans="1:20" x14ac:dyDescent="0.25">
      <c r="A144" s="128"/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</row>
    <row r="145" spans="1:20" x14ac:dyDescent="0.25">
      <c r="A145" s="26">
        <v>72</v>
      </c>
      <c r="B145" s="37" t="s">
        <v>30</v>
      </c>
      <c r="C145" s="35" t="s">
        <v>14</v>
      </c>
      <c r="D145" s="142">
        <v>150.04</v>
      </c>
      <c r="E145" s="143">
        <v>67.760000000000005</v>
      </c>
      <c r="F145" s="80"/>
      <c r="G145" s="80"/>
      <c r="H145" s="80"/>
      <c r="I145" s="80"/>
      <c r="J145" s="80"/>
      <c r="K145" s="80"/>
      <c r="L145" s="80"/>
      <c r="M145" s="80" t="e">
        <f t="shared" si="14"/>
        <v>#NUM!</v>
      </c>
      <c r="N145" s="80" t="e">
        <f t="shared" si="19"/>
        <v>#NUM!</v>
      </c>
      <c r="O145" s="80" t="e">
        <f t="shared" si="20"/>
        <v>#NUM!</v>
      </c>
      <c r="P145" s="81" t="e">
        <f>AVERAGE(F145:H145)</f>
        <v>#DIV/0!</v>
      </c>
      <c r="Q145" s="81" t="e">
        <f>MEDIAN(F145:H145)</f>
        <v>#NUM!</v>
      </c>
      <c r="R145" s="82" t="e">
        <f t="shared" si="21"/>
        <v>#DIV/0!</v>
      </c>
      <c r="S145" s="83" t="e">
        <f t="shared" si="17"/>
        <v>#DIV/0!</v>
      </c>
      <c r="T145" s="84" t="e">
        <f t="shared" si="18"/>
        <v>#DIV/0!</v>
      </c>
    </row>
    <row r="146" spans="1:20" x14ac:dyDescent="0.25">
      <c r="A146" s="128"/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</row>
    <row r="147" spans="1:20" x14ac:dyDescent="0.25">
      <c r="A147" s="26">
        <v>73</v>
      </c>
      <c r="B147" s="137" t="s">
        <v>103</v>
      </c>
      <c r="C147" s="35" t="s">
        <v>14</v>
      </c>
      <c r="D147" s="142">
        <v>577.84</v>
      </c>
      <c r="E147" s="143">
        <v>260.95999999999998</v>
      </c>
      <c r="F147" s="80"/>
      <c r="G147" s="80"/>
      <c r="H147" s="80"/>
      <c r="I147" s="80"/>
      <c r="J147" s="80"/>
      <c r="K147" s="80"/>
      <c r="L147" s="80"/>
      <c r="M147" s="80" t="e">
        <f t="shared" si="14"/>
        <v>#NUM!</v>
      </c>
      <c r="N147" s="80" t="e">
        <f t="shared" si="19"/>
        <v>#NUM!</v>
      </c>
      <c r="O147" s="80" t="e">
        <f t="shared" si="20"/>
        <v>#NUM!</v>
      </c>
      <c r="P147" s="81" t="e">
        <f t="shared" si="15"/>
        <v>#DIV/0!</v>
      </c>
      <c r="Q147" s="81" t="e">
        <f t="shared" si="16"/>
        <v>#NUM!</v>
      </c>
      <c r="R147" s="82" t="e">
        <f t="shared" si="21"/>
        <v>#DIV/0!</v>
      </c>
      <c r="S147" s="83" t="e">
        <f t="shared" si="17"/>
        <v>#DIV/0!</v>
      </c>
      <c r="T147" s="84" t="e">
        <f t="shared" si="18"/>
        <v>#DIV/0!</v>
      </c>
    </row>
    <row r="148" spans="1:20" x14ac:dyDescent="0.25">
      <c r="A148" s="128"/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</row>
    <row r="149" spans="1:20" x14ac:dyDescent="0.25">
      <c r="A149" s="26">
        <v>74</v>
      </c>
      <c r="B149" s="37" t="s">
        <v>31</v>
      </c>
      <c r="C149" s="35" t="s">
        <v>14</v>
      </c>
      <c r="D149" s="142">
        <v>4526</v>
      </c>
      <c r="E149" s="143">
        <v>2044</v>
      </c>
      <c r="F149" s="80"/>
      <c r="G149" s="80"/>
      <c r="H149" s="80"/>
      <c r="I149" s="80"/>
      <c r="J149" s="80"/>
      <c r="K149" s="80"/>
      <c r="L149" s="80"/>
      <c r="M149" s="80" t="e">
        <f t="shared" si="14"/>
        <v>#NUM!</v>
      </c>
      <c r="N149" s="80" t="e">
        <f t="shared" si="19"/>
        <v>#NUM!</v>
      </c>
      <c r="O149" s="80" t="e">
        <f t="shared" si="20"/>
        <v>#NUM!</v>
      </c>
      <c r="P149" s="81" t="e">
        <f t="shared" si="15"/>
        <v>#DIV/0!</v>
      </c>
      <c r="Q149" s="81" t="e">
        <f t="shared" si="16"/>
        <v>#NUM!</v>
      </c>
      <c r="R149" s="82" t="e">
        <f t="shared" si="21"/>
        <v>#DIV/0!</v>
      </c>
      <c r="S149" s="83" t="e">
        <f t="shared" si="17"/>
        <v>#DIV/0!</v>
      </c>
      <c r="T149" s="84" t="e">
        <f t="shared" si="18"/>
        <v>#DIV/0!</v>
      </c>
    </row>
    <row r="150" spans="1:20" x14ac:dyDescent="0.25">
      <c r="A150" s="128"/>
      <c r="B150" s="128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</row>
    <row r="151" spans="1:20" x14ac:dyDescent="0.25">
      <c r="A151" s="26">
        <v>75</v>
      </c>
      <c r="B151" s="37" t="s">
        <v>32</v>
      </c>
      <c r="C151" s="35" t="s">
        <v>14</v>
      </c>
      <c r="D151" s="142">
        <v>465</v>
      </c>
      <c r="E151" s="143">
        <v>210</v>
      </c>
      <c r="F151" s="80"/>
      <c r="G151" s="80"/>
      <c r="H151" s="80"/>
      <c r="I151" s="80"/>
      <c r="J151" s="80"/>
      <c r="K151" s="80"/>
      <c r="L151" s="80"/>
      <c r="M151" s="80" t="e">
        <f t="shared" si="14"/>
        <v>#NUM!</v>
      </c>
      <c r="N151" s="80" t="e">
        <f t="shared" si="19"/>
        <v>#NUM!</v>
      </c>
      <c r="O151" s="80" t="e">
        <f t="shared" si="20"/>
        <v>#NUM!</v>
      </c>
      <c r="P151" s="81" t="e">
        <f t="shared" si="15"/>
        <v>#DIV/0!</v>
      </c>
      <c r="Q151" s="81" t="e">
        <f t="shared" si="16"/>
        <v>#NUM!</v>
      </c>
      <c r="R151" s="82" t="e">
        <f t="shared" si="21"/>
        <v>#DIV/0!</v>
      </c>
      <c r="S151" s="83" t="e">
        <f t="shared" si="17"/>
        <v>#DIV/0!</v>
      </c>
      <c r="T151" s="84" t="e">
        <f t="shared" si="18"/>
        <v>#DIV/0!</v>
      </c>
    </row>
    <row r="152" spans="1:20" x14ac:dyDescent="0.25">
      <c r="A152" s="128"/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8"/>
    </row>
    <row r="153" spans="1:20" x14ac:dyDescent="0.25">
      <c r="A153" s="26">
        <v>76</v>
      </c>
      <c r="B153" s="38" t="s">
        <v>104</v>
      </c>
      <c r="C153" s="35" t="s">
        <v>14</v>
      </c>
      <c r="D153" s="144">
        <v>156.55000000000001</v>
      </c>
      <c r="E153" s="145">
        <v>70.7</v>
      </c>
      <c r="F153" s="80"/>
      <c r="G153" s="80"/>
      <c r="H153" s="80"/>
      <c r="I153" s="80"/>
      <c r="J153" s="80"/>
      <c r="K153" s="80"/>
      <c r="L153" s="80"/>
      <c r="M153" s="80" t="e">
        <f t="shared" si="14"/>
        <v>#NUM!</v>
      </c>
      <c r="N153" s="80" t="e">
        <f t="shared" si="19"/>
        <v>#NUM!</v>
      </c>
      <c r="O153" s="80" t="e">
        <f t="shared" si="20"/>
        <v>#NUM!</v>
      </c>
      <c r="P153" s="81" t="e">
        <f>AVERAGE(F153:H153)</f>
        <v>#DIV/0!</v>
      </c>
      <c r="Q153" s="81" t="e">
        <f>MEDIAN(F153:H153)</f>
        <v>#NUM!</v>
      </c>
      <c r="R153" s="82" t="e">
        <f t="shared" si="21"/>
        <v>#DIV/0!</v>
      </c>
      <c r="S153" s="83" t="e">
        <f t="shared" si="17"/>
        <v>#DIV/0!</v>
      </c>
      <c r="T153" s="84" t="e">
        <f t="shared" si="18"/>
        <v>#DIV/0!</v>
      </c>
    </row>
    <row r="154" spans="1:20" x14ac:dyDescent="0.25">
      <c r="A154" s="128"/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</row>
    <row r="155" spans="1:20" x14ac:dyDescent="0.25">
      <c r="A155" s="26">
        <v>77</v>
      </c>
      <c r="B155" s="39" t="s">
        <v>105</v>
      </c>
      <c r="C155" s="35" t="s">
        <v>26</v>
      </c>
      <c r="D155" s="142">
        <v>31</v>
      </c>
      <c r="E155" s="143">
        <v>14</v>
      </c>
      <c r="F155" s="80"/>
      <c r="G155" s="80"/>
      <c r="H155" s="80"/>
      <c r="I155" s="80"/>
      <c r="J155" s="80"/>
      <c r="K155" s="80"/>
      <c r="L155" s="80"/>
      <c r="M155" s="80" t="e">
        <f t="shared" si="14"/>
        <v>#NUM!</v>
      </c>
      <c r="N155" s="80" t="e">
        <f t="shared" si="19"/>
        <v>#NUM!</v>
      </c>
      <c r="O155" s="80" t="e">
        <f t="shared" si="20"/>
        <v>#NUM!</v>
      </c>
      <c r="P155" s="81" t="e">
        <f t="shared" si="15"/>
        <v>#DIV/0!</v>
      </c>
      <c r="Q155" s="81" t="e">
        <f t="shared" si="16"/>
        <v>#NUM!</v>
      </c>
      <c r="R155" s="82" t="e">
        <f t="shared" si="21"/>
        <v>#DIV/0!</v>
      </c>
      <c r="S155" s="83" t="e">
        <f t="shared" si="17"/>
        <v>#DIV/0!</v>
      </c>
      <c r="T155" s="84" t="e">
        <f t="shared" si="18"/>
        <v>#DIV/0!</v>
      </c>
    </row>
    <row r="156" spans="1:20" x14ac:dyDescent="0.25">
      <c r="A156" s="128"/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</row>
    <row r="157" spans="1:20" x14ac:dyDescent="0.25">
      <c r="A157" s="26">
        <v>78</v>
      </c>
      <c r="B157" s="39" t="s">
        <v>33</v>
      </c>
      <c r="C157" s="35" t="s">
        <v>26</v>
      </c>
      <c r="D157" s="142">
        <v>860.94799999999998</v>
      </c>
      <c r="E157" s="143">
        <v>384.61500000000001</v>
      </c>
      <c r="F157" s="80"/>
      <c r="G157" s="80"/>
      <c r="H157" s="80"/>
      <c r="I157" s="80"/>
      <c r="J157" s="80"/>
      <c r="K157" s="80"/>
      <c r="L157" s="80"/>
      <c r="M157" s="80" t="e">
        <f t="shared" si="14"/>
        <v>#NUM!</v>
      </c>
      <c r="N157" s="80" t="e">
        <f t="shared" si="19"/>
        <v>#NUM!</v>
      </c>
      <c r="O157" s="80" t="e">
        <f t="shared" si="20"/>
        <v>#NUM!</v>
      </c>
      <c r="P157" s="81" t="e">
        <f t="shared" si="15"/>
        <v>#DIV/0!</v>
      </c>
      <c r="Q157" s="81" t="e">
        <f t="shared" si="16"/>
        <v>#NUM!</v>
      </c>
      <c r="R157" s="82" t="e">
        <f t="shared" si="21"/>
        <v>#DIV/0!</v>
      </c>
      <c r="S157" s="83" t="e">
        <f t="shared" si="17"/>
        <v>#DIV/0!</v>
      </c>
      <c r="T157" s="84" t="e">
        <f t="shared" si="18"/>
        <v>#DIV/0!</v>
      </c>
    </row>
    <row r="158" spans="1:20" x14ac:dyDescent="0.25">
      <c r="A158" s="128"/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</row>
    <row r="159" spans="1:20" x14ac:dyDescent="0.25">
      <c r="A159" s="26">
        <v>79</v>
      </c>
      <c r="B159" s="39" t="s">
        <v>106</v>
      </c>
      <c r="C159" s="35" t="s">
        <v>14</v>
      </c>
      <c r="D159" s="142">
        <v>5.58</v>
      </c>
      <c r="E159" s="143">
        <v>2.52</v>
      </c>
      <c r="F159" s="80"/>
      <c r="G159" s="80"/>
      <c r="H159" s="80"/>
      <c r="I159" s="80"/>
      <c r="J159" s="80"/>
      <c r="K159" s="80"/>
      <c r="L159" s="80"/>
      <c r="M159" s="80" t="e">
        <f t="shared" si="14"/>
        <v>#NUM!</v>
      </c>
      <c r="N159" s="80" t="e">
        <f t="shared" si="19"/>
        <v>#NUM!</v>
      </c>
      <c r="O159" s="80" t="e">
        <f t="shared" si="20"/>
        <v>#NUM!</v>
      </c>
      <c r="P159" s="81" t="e">
        <f>AVERAGE(F159:H159)</f>
        <v>#DIV/0!</v>
      </c>
      <c r="Q159" s="81" t="e">
        <f>MEDIAN(F159:H159)</f>
        <v>#NUM!</v>
      </c>
      <c r="R159" s="82" t="e">
        <f t="shared" si="21"/>
        <v>#DIV/0!</v>
      </c>
      <c r="S159" s="83" t="e">
        <f t="shared" si="17"/>
        <v>#DIV/0!</v>
      </c>
      <c r="T159" s="84" t="e">
        <f t="shared" si="18"/>
        <v>#DIV/0!</v>
      </c>
    </row>
    <row r="160" spans="1:20" x14ac:dyDescent="0.25">
      <c r="A160" s="128"/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</row>
    <row r="161" spans="1:20" x14ac:dyDescent="0.25">
      <c r="A161" s="26">
        <v>80</v>
      </c>
      <c r="B161" s="39" t="s">
        <v>107</v>
      </c>
      <c r="C161" s="35" t="s">
        <v>14</v>
      </c>
      <c r="D161" s="142">
        <v>118.575</v>
      </c>
      <c r="E161" s="143">
        <v>53.55</v>
      </c>
      <c r="F161" s="80"/>
      <c r="G161" s="80"/>
      <c r="H161" s="80"/>
      <c r="I161" s="80"/>
      <c r="J161" s="80"/>
      <c r="K161" s="80"/>
      <c r="L161" s="80"/>
      <c r="M161" s="80" t="e">
        <f t="shared" ref="M161:M219" si="22">MEDIAN(F161:L161)</f>
        <v>#NUM!</v>
      </c>
      <c r="N161" s="80" t="e">
        <f t="shared" si="19"/>
        <v>#NUM!</v>
      </c>
      <c r="O161" s="80" t="e">
        <f t="shared" si="20"/>
        <v>#NUM!</v>
      </c>
      <c r="P161" s="81" t="e">
        <f t="shared" ref="P161:P217" si="23">AVERAGE(F161:L161)</f>
        <v>#DIV/0!</v>
      </c>
      <c r="Q161" s="81" t="e">
        <f t="shared" ref="Q161:Q217" si="24">MEDIAN(F161:L161)</f>
        <v>#NUM!</v>
      </c>
      <c r="R161" s="82" t="e">
        <f t="shared" si="21"/>
        <v>#DIV/0!</v>
      </c>
      <c r="S161" s="83" t="e">
        <f t="shared" si="17"/>
        <v>#DIV/0!</v>
      </c>
      <c r="T161" s="84" t="e">
        <f t="shared" si="18"/>
        <v>#DIV/0!</v>
      </c>
    </row>
    <row r="162" spans="1:20" x14ac:dyDescent="0.25">
      <c r="A162" s="128"/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</row>
    <row r="163" spans="1:20" x14ac:dyDescent="0.25">
      <c r="A163" s="26">
        <v>81</v>
      </c>
      <c r="B163" s="121" t="s">
        <v>34</v>
      </c>
      <c r="C163" s="122" t="s">
        <v>35</v>
      </c>
      <c r="D163" s="146">
        <v>7508</v>
      </c>
      <c r="E163" s="147">
        <v>3390</v>
      </c>
      <c r="F163" s="80"/>
      <c r="G163" s="80"/>
      <c r="H163" s="80"/>
      <c r="I163" s="80"/>
      <c r="J163" s="80"/>
      <c r="K163" s="80"/>
      <c r="L163" s="80"/>
      <c r="M163" s="80" t="e">
        <f t="shared" si="22"/>
        <v>#NUM!</v>
      </c>
      <c r="N163" s="80" t="e">
        <f t="shared" si="19"/>
        <v>#NUM!</v>
      </c>
      <c r="O163" s="80" t="e">
        <f t="shared" si="20"/>
        <v>#NUM!</v>
      </c>
      <c r="P163" s="81" t="e">
        <f t="shared" si="23"/>
        <v>#DIV/0!</v>
      </c>
      <c r="Q163" s="81" t="e">
        <f t="shared" si="24"/>
        <v>#NUM!</v>
      </c>
      <c r="R163" s="82" t="e">
        <f t="shared" si="21"/>
        <v>#DIV/0!</v>
      </c>
      <c r="S163" s="83" t="e">
        <f t="shared" si="17"/>
        <v>#DIV/0!</v>
      </c>
      <c r="T163" s="84" t="e">
        <f t="shared" si="18"/>
        <v>#DIV/0!</v>
      </c>
    </row>
    <row r="164" spans="1:20" x14ac:dyDescent="0.25">
      <c r="A164" s="128"/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  <c r="S164" s="128"/>
      <c r="T164" s="128"/>
    </row>
    <row r="165" spans="1:20" x14ac:dyDescent="0.25">
      <c r="A165" s="26">
        <v>82</v>
      </c>
      <c r="B165" s="39" t="s">
        <v>108</v>
      </c>
      <c r="C165" s="35" t="s">
        <v>14</v>
      </c>
      <c r="D165" s="142">
        <v>1565.19</v>
      </c>
      <c r="E165" s="143">
        <v>706.86</v>
      </c>
      <c r="F165" s="80"/>
      <c r="G165" s="80"/>
      <c r="H165" s="80"/>
      <c r="I165" s="80"/>
      <c r="J165" s="80"/>
      <c r="K165" s="80"/>
      <c r="L165" s="80"/>
      <c r="M165" s="80" t="e">
        <f t="shared" si="22"/>
        <v>#NUM!</v>
      </c>
      <c r="N165" s="80" t="e">
        <f t="shared" si="19"/>
        <v>#NUM!</v>
      </c>
      <c r="O165" s="80" t="e">
        <f t="shared" si="20"/>
        <v>#NUM!</v>
      </c>
      <c r="P165" s="81" t="e">
        <f t="shared" si="23"/>
        <v>#DIV/0!</v>
      </c>
      <c r="Q165" s="81" t="e">
        <f t="shared" si="24"/>
        <v>#NUM!</v>
      </c>
      <c r="R165" s="82" t="e">
        <f t="shared" si="21"/>
        <v>#DIV/0!</v>
      </c>
      <c r="S165" s="83" t="e">
        <f t="shared" si="17"/>
        <v>#DIV/0!</v>
      </c>
      <c r="T165" s="84" t="e">
        <f t="shared" si="18"/>
        <v>#DIV/0!</v>
      </c>
    </row>
    <row r="166" spans="1:20" x14ac:dyDescent="0.25">
      <c r="A166" s="128"/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  <c r="R166" s="128"/>
      <c r="S166" s="128"/>
      <c r="T166" s="128"/>
    </row>
    <row r="167" spans="1:20" x14ac:dyDescent="0.25">
      <c r="A167" s="26">
        <v>83</v>
      </c>
      <c r="B167" s="39" t="s">
        <v>109</v>
      </c>
      <c r="C167" s="35" t="s">
        <v>14</v>
      </c>
      <c r="D167" s="142">
        <v>2.48</v>
      </c>
      <c r="E167" s="143">
        <v>1.1200000000000001</v>
      </c>
      <c r="F167" s="80"/>
      <c r="G167" s="80"/>
      <c r="H167" s="80"/>
      <c r="I167" s="80"/>
      <c r="J167" s="80"/>
      <c r="K167" s="80"/>
      <c r="L167" s="80"/>
      <c r="M167" s="80" t="e">
        <f t="shared" si="22"/>
        <v>#NUM!</v>
      </c>
      <c r="N167" s="80" t="e">
        <f t="shared" si="19"/>
        <v>#NUM!</v>
      </c>
      <c r="O167" s="80" t="e">
        <f t="shared" si="20"/>
        <v>#NUM!</v>
      </c>
      <c r="P167" s="81" t="e">
        <f t="shared" si="23"/>
        <v>#DIV/0!</v>
      </c>
      <c r="Q167" s="81" t="e">
        <f t="shared" si="24"/>
        <v>#NUM!</v>
      </c>
      <c r="R167" s="82" t="e">
        <f t="shared" si="21"/>
        <v>#DIV/0!</v>
      </c>
      <c r="S167" s="83" t="e">
        <f t="shared" si="17"/>
        <v>#DIV/0!</v>
      </c>
      <c r="T167" s="84" t="e">
        <f t="shared" si="18"/>
        <v>#DIV/0!</v>
      </c>
    </row>
    <row r="168" spans="1:20" x14ac:dyDescent="0.25">
      <c r="A168" s="128"/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  <c r="R168" s="128"/>
      <c r="S168" s="128"/>
      <c r="T168" s="128"/>
    </row>
    <row r="169" spans="1:20" x14ac:dyDescent="0.25">
      <c r="A169" s="26">
        <v>84</v>
      </c>
      <c r="B169" s="39" t="s">
        <v>110</v>
      </c>
      <c r="C169" s="35" t="s">
        <v>14</v>
      </c>
      <c r="D169" s="142">
        <v>311.98399999999998</v>
      </c>
      <c r="E169" s="143">
        <v>140.89599999999999</v>
      </c>
      <c r="F169" s="80"/>
      <c r="G169" s="80"/>
      <c r="H169" s="80"/>
      <c r="I169" s="80"/>
      <c r="J169" s="80"/>
      <c r="K169" s="80"/>
      <c r="L169" s="80"/>
      <c r="M169" s="80" t="e">
        <f t="shared" si="22"/>
        <v>#NUM!</v>
      </c>
      <c r="N169" s="80" t="e">
        <f t="shared" si="19"/>
        <v>#NUM!</v>
      </c>
      <c r="O169" s="80" t="e">
        <f t="shared" si="20"/>
        <v>#NUM!</v>
      </c>
      <c r="P169" s="81" t="e">
        <f>AVERAGE(F169:G169,I169)</f>
        <v>#DIV/0!</v>
      </c>
      <c r="Q169" s="81" t="e">
        <f>MEDIAN(F169:G169,I169)</f>
        <v>#NUM!</v>
      </c>
      <c r="R169" s="82" t="e">
        <f t="shared" si="21"/>
        <v>#DIV/0!</v>
      </c>
      <c r="S169" s="83" t="e">
        <f t="shared" si="17"/>
        <v>#DIV/0!</v>
      </c>
      <c r="T169" s="84" t="e">
        <f t="shared" si="18"/>
        <v>#DIV/0!</v>
      </c>
    </row>
    <row r="170" spans="1:20" x14ac:dyDescent="0.25">
      <c r="A170" s="128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</row>
    <row r="171" spans="1:20" x14ac:dyDescent="0.25">
      <c r="A171" s="26">
        <v>85</v>
      </c>
      <c r="B171" s="39" t="s">
        <v>111</v>
      </c>
      <c r="C171" s="35" t="s">
        <v>14</v>
      </c>
      <c r="D171" s="142">
        <v>806.93</v>
      </c>
      <c r="E171" s="143">
        <v>364.42</v>
      </c>
      <c r="F171" s="80"/>
      <c r="G171" s="80"/>
      <c r="H171" s="80"/>
      <c r="I171" s="80"/>
      <c r="J171" s="80"/>
      <c r="K171" s="80"/>
      <c r="L171" s="80"/>
      <c r="M171" s="80" t="e">
        <f t="shared" si="22"/>
        <v>#NUM!</v>
      </c>
      <c r="N171" s="80" t="e">
        <f t="shared" si="19"/>
        <v>#NUM!</v>
      </c>
      <c r="O171" s="80" t="e">
        <f t="shared" si="20"/>
        <v>#NUM!</v>
      </c>
      <c r="P171" s="81" t="e">
        <f>AVERAGE(F171:H171)</f>
        <v>#DIV/0!</v>
      </c>
      <c r="Q171" s="81" t="e">
        <f>MEDIAN(F171:H171)</f>
        <v>#NUM!</v>
      </c>
      <c r="R171" s="82" t="e">
        <f t="shared" si="21"/>
        <v>#DIV/0!</v>
      </c>
      <c r="S171" s="83" t="e">
        <f t="shared" si="17"/>
        <v>#DIV/0!</v>
      </c>
      <c r="T171" s="84" t="e">
        <f t="shared" si="18"/>
        <v>#DIV/0!</v>
      </c>
    </row>
    <row r="172" spans="1:20" x14ac:dyDescent="0.25">
      <c r="A172" s="128"/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</row>
    <row r="173" spans="1:20" x14ac:dyDescent="0.25">
      <c r="A173" s="26">
        <v>86</v>
      </c>
      <c r="B173" s="39" t="s">
        <v>112</v>
      </c>
      <c r="C173" s="35" t="s">
        <v>14</v>
      </c>
      <c r="D173" s="142">
        <v>934.96</v>
      </c>
      <c r="E173" s="143">
        <v>422.24</v>
      </c>
      <c r="F173" s="80"/>
      <c r="G173" s="80"/>
      <c r="H173" s="80"/>
      <c r="I173" s="80"/>
      <c r="J173" s="80"/>
      <c r="K173" s="80"/>
      <c r="L173" s="80"/>
      <c r="M173" s="80" t="e">
        <f t="shared" si="22"/>
        <v>#NUM!</v>
      </c>
      <c r="N173" s="80" t="e">
        <f t="shared" si="19"/>
        <v>#NUM!</v>
      </c>
      <c r="O173" s="80" t="e">
        <f t="shared" si="20"/>
        <v>#NUM!</v>
      </c>
      <c r="P173" s="81" t="e">
        <f t="shared" si="23"/>
        <v>#DIV/0!</v>
      </c>
      <c r="Q173" s="81" t="e">
        <f t="shared" si="24"/>
        <v>#NUM!</v>
      </c>
      <c r="R173" s="82" t="e">
        <f t="shared" si="21"/>
        <v>#DIV/0!</v>
      </c>
      <c r="S173" s="83" t="e">
        <f t="shared" si="17"/>
        <v>#DIV/0!</v>
      </c>
      <c r="T173" s="84" t="e">
        <f t="shared" si="18"/>
        <v>#DIV/0!</v>
      </c>
    </row>
    <row r="174" spans="1:20" x14ac:dyDescent="0.25">
      <c r="A174" s="128"/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</row>
    <row r="175" spans="1:20" x14ac:dyDescent="0.25">
      <c r="A175" s="26">
        <v>87</v>
      </c>
      <c r="B175" s="39" t="s">
        <v>113</v>
      </c>
      <c r="C175" s="35" t="s">
        <v>14</v>
      </c>
      <c r="D175" s="142">
        <v>711.88400000000001</v>
      </c>
      <c r="E175" s="143">
        <v>321.49599999999998</v>
      </c>
      <c r="F175" s="80"/>
      <c r="G175" s="80"/>
      <c r="H175" s="80"/>
      <c r="I175" s="80"/>
      <c r="J175" s="80"/>
      <c r="K175" s="80"/>
      <c r="L175" s="80"/>
      <c r="M175" s="80" t="e">
        <f t="shared" si="22"/>
        <v>#NUM!</v>
      </c>
      <c r="N175" s="80" t="e">
        <f t="shared" si="19"/>
        <v>#NUM!</v>
      </c>
      <c r="O175" s="80" t="e">
        <f t="shared" si="20"/>
        <v>#NUM!</v>
      </c>
      <c r="P175" s="81" t="e">
        <f t="shared" si="23"/>
        <v>#DIV/0!</v>
      </c>
      <c r="Q175" s="81" t="e">
        <f t="shared" si="24"/>
        <v>#NUM!</v>
      </c>
      <c r="R175" s="82" t="e">
        <f t="shared" si="21"/>
        <v>#DIV/0!</v>
      </c>
      <c r="S175" s="83" t="e">
        <f t="shared" si="17"/>
        <v>#DIV/0!</v>
      </c>
      <c r="T175" s="84" t="e">
        <f t="shared" si="18"/>
        <v>#DIV/0!</v>
      </c>
    </row>
    <row r="176" spans="1:20" x14ac:dyDescent="0.25">
      <c r="A176" s="128"/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</row>
    <row r="177" spans="1:20" x14ac:dyDescent="0.25">
      <c r="A177" s="26">
        <v>88</v>
      </c>
      <c r="B177" s="39" t="s">
        <v>114</v>
      </c>
      <c r="C177" s="35" t="s">
        <v>14</v>
      </c>
      <c r="D177" s="142">
        <v>992</v>
      </c>
      <c r="E177" s="143">
        <v>336</v>
      </c>
      <c r="F177" s="80"/>
      <c r="G177" s="80"/>
      <c r="H177" s="132"/>
      <c r="I177" s="80"/>
      <c r="J177" s="80"/>
      <c r="K177" s="80"/>
      <c r="L177" s="80"/>
      <c r="M177" s="80" t="e">
        <f t="shared" si="22"/>
        <v>#NUM!</v>
      </c>
      <c r="N177" s="80" t="e">
        <f t="shared" si="19"/>
        <v>#NUM!</v>
      </c>
      <c r="O177" s="80" t="e">
        <f t="shared" si="20"/>
        <v>#NUM!</v>
      </c>
      <c r="P177" s="81" t="e">
        <f t="shared" si="23"/>
        <v>#DIV/0!</v>
      </c>
      <c r="Q177" s="81" t="e">
        <f t="shared" si="24"/>
        <v>#NUM!</v>
      </c>
      <c r="R177" s="82" t="e">
        <f t="shared" si="21"/>
        <v>#DIV/0!</v>
      </c>
      <c r="S177" s="83" t="e">
        <f t="shared" si="17"/>
        <v>#DIV/0!</v>
      </c>
      <c r="T177" s="84" t="e">
        <f t="shared" si="18"/>
        <v>#DIV/0!</v>
      </c>
    </row>
    <row r="178" spans="1:20" x14ac:dyDescent="0.25">
      <c r="A178" s="128"/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</row>
    <row r="179" spans="1:20" x14ac:dyDescent="0.25">
      <c r="A179" s="26">
        <v>89</v>
      </c>
      <c r="B179" s="39" t="s">
        <v>115</v>
      </c>
      <c r="C179" s="35" t="s">
        <v>14</v>
      </c>
      <c r="D179" s="142">
        <v>744</v>
      </c>
      <c r="E179" s="143">
        <v>336</v>
      </c>
      <c r="F179" s="80"/>
      <c r="G179" s="80"/>
      <c r="H179" s="80"/>
      <c r="I179" s="80"/>
      <c r="J179" s="80"/>
      <c r="K179" s="80"/>
      <c r="L179" s="80"/>
      <c r="M179" s="80" t="e">
        <f t="shared" si="22"/>
        <v>#NUM!</v>
      </c>
      <c r="N179" s="80" t="e">
        <f t="shared" si="19"/>
        <v>#NUM!</v>
      </c>
      <c r="O179" s="80" t="e">
        <f t="shared" si="20"/>
        <v>#NUM!</v>
      </c>
      <c r="P179" s="81" t="e">
        <f t="shared" si="23"/>
        <v>#DIV/0!</v>
      </c>
      <c r="Q179" s="81" t="e">
        <f t="shared" si="24"/>
        <v>#NUM!</v>
      </c>
      <c r="R179" s="82" t="e">
        <f t="shared" si="21"/>
        <v>#DIV/0!</v>
      </c>
      <c r="S179" s="83" t="e">
        <f t="shared" si="17"/>
        <v>#DIV/0!</v>
      </c>
      <c r="T179" s="84" t="e">
        <f t="shared" si="18"/>
        <v>#DIV/0!</v>
      </c>
    </row>
    <row r="180" spans="1:20" x14ac:dyDescent="0.25">
      <c r="A180" s="128"/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</row>
    <row r="181" spans="1:20" x14ac:dyDescent="0.25">
      <c r="A181" s="26">
        <v>90</v>
      </c>
      <c r="B181" s="39" t="s">
        <v>116</v>
      </c>
      <c r="C181" s="35" t="s">
        <v>14</v>
      </c>
      <c r="D181" s="142">
        <v>992</v>
      </c>
      <c r="E181" s="143">
        <v>448</v>
      </c>
      <c r="F181" s="80"/>
      <c r="G181" s="80"/>
      <c r="H181" s="80"/>
      <c r="I181" s="80"/>
      <c r="J181" s="80"/>
      <c r="K181" s="80"/>
      <c r="L181" s="80"/>
      <c r="M181" s="80" t="e">
        <f t="shared" si="22"/>
        <v>#NUM!</v>
      </c>
      <c r="N181" s="80" t="e">
        <f t="shared" si="19"/>
        <v>#NUM!</v>
      </c>
      <c r="O181" s="80" t="e">
        <f t="shared" si="20"/>
        <v>#NUM!</v>
      </c>
      <c r="P181" s="81" t="e">
        <f>AVERAGE(F181:H181)</f>
        <v>#DIV/0!</v>
      </c>
      <c r="Q181" s="81" t="e">
        <f>MEDIAN(F181:H181)</f>
        <v>#NUM!</v>
      </c>
      <c r="R181" s="82" t="e">
        <f t="shared" si="21"/>
        <v>#DIV/0!</v>
      </c>
      <c r="S181" s="83" t="e">
        <f t="shared" si="17"/>
        <v>#DIV/0!</v>
      </c>
      <c r="T181" s="84" t="e">
        <f t="shared" si="18"/>
        <v>#DIV/0!</v>
      </c>
    </row>
    <row r="182" spans="1:20" x14ac:dyDescent="0.25">
      <c r="A182" s="128"/>
      <c r="B182" s="128"/>
      <c r="C182" s="128"/>
      <c r="D182" s="128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  <c r="R182" s="128"/>
      <c r="S182" s="128"/>
      <c r="T182" s="128"/>
    </row>
    <row r="183" spans="1:20" x14ac:dyDescent="0.25">
      <c r="A183" s="26">
        <v>91</v>
      </c>
      <c r="B183" s="39" t="s">
        <v>117</v>
      </c>
      <c r="C183" s="35" t="s">
        <v>14</v>
      </c>
      <c r="D183" s="142">
        <v>744</v>
      </c>
      <c r="E183" s="143">
        <v>336</v>
      </c>
      <c r="F183" s="80"/>
      <c r="G183" s="80"/>
      <c r="H183" s="80"/>
      <c r="I183" s="80"/>
      <c r="J183" s="80"/>
      <c r="K183" s="80"/>
      <c r="L183" s="80"/>
      <c r="M183" s="80" t="e">
        <f t="shared" si="22"/>
        <v>#NUM!</v>
      </c>
      <c r="N183" s="80" t="e">
        <f t="shared" si="19"/>
        <v>#NUM!</v>
      </c>
      <c r="O183" s="80" t="e">
        <f t="shared" si="20"/>
        <v>#NUM!</v>
      </c>
      <c r="P183" s="81" t="e">
        <f t="shared" si="23"/>
        <v>#DIV/0!</v>
      </c>
      <c r="Q183" s="81" t="e">
        <f t="shared" si="24"/>
        <v>#NUM!</v>
      </c>
      <c r="R183" s="82" t="e">
        <f t="shared" si="21"/>
        <v>#DIV/0!</v>
      </c>
      <c r="S183" s="83" t="e">
        <f t="shared" si="17"/>
        <v>#DIV/0!</v>
      </c>
      <c r="T183" s="84" t="e">
        <f t="shared" si="18"/>
        <v>#DIV/0!</v>
      </c>
    </row>
    <row r="184" spans="1:20" x14ac:dyDescent="0.25">
      <c r="A184" s="128"/>
      <c r="B184" s="128"/>
      <c r="C184" s="128"/>
      <c r="D184" s="128"/>
      <c r="E184" s="128"/>
      <c r="F184" s="128"/>
      <c r="G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  <c r="R184" s="128"/>
      <c r="S184" s="128"/>
      <c r="T184" s="128"/>
    </row>
    <row r="185" spans="1:20" x14ac:dyDescent="0.25">
      <c r="A185" s="26">
        <v>92</v>
      </c>
      <c r="B185" s="39" t="s">
        <v>118</v>
      </c>
      <c r="C185" s="35" t="s">
        <v>14</v>
      </c>
      <c r="D185" s="142">
        <v>992</v>
      </c>
      <c r="E185" s="143">
        <v>448</v>
      </c>
      <c r="F185" s="80"/>
      <c r="G185" s="80"/>
      <c r="H185" s="80"/>
      <c r="I185" s="80"/>
      <c r="J185" s="80"/>
      <c r="K185" s="80"/>
      <c r="L185" s="80"/>
      <c r="M185" s="80" t="e">
        <f t="shared" si="22"/>
        <v>#NUM!</v>
      </c>
      <c r="N185" s="80" t="e">
        <f t="shared" si="19"/>
        <v>#NUM!</v>
      </c>
      <c r="O185" s="80" t="e">
        <f t="shared" si="20"/>
        <v>#NUM!</v>
      </c>
      <c r="P185" s="81" t="e">
        <f>AVERAGE(F185:H185)</f>
        <v>#DIV/0!</v>
      </c>
      <c r="Q185" s="81" t="e">
        <f>MEDIAN(F185:H185)</f>
        <v>#NUM!</v>
      </c>
      <c r="R185" s="82" t="e">
        <f t="shared" si="21"/>
        <v>#DIV/0!</v>
      </c>
      <c r="S185" s="83" t="e">
        <f t="shared" si="17"/>
        <v>#DIV/0!</v>
      </c>
      <c r="T185" s="84" t="e">
        <f t="shared" si="18"/>
        <v>#DIV/0!</v>
      </c>
    </row>
    <row r="186" spans="1:20" x14ac:dyDescent="0.25">
      <c r="A186" s="128"/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  <c r="R186" s="128"/>
      <c r="S186" s="128"/>
      <c r="T186" s="128"/>
    </row>
    <row r="187" spans="1:20" x14ac:dyDescent="0.25">
      <c r="A187" s="26">
        <v>93</v>
      </c>
      <c r="B187" s="39" t="s">
        <v>119</v>
      </c>
      <c r="C187" s="35" t="s">
        <v>14</v>
      </c>
      <c r="D187" s="142">
        <v>248</v>
      </c>
      <c r="E187" s="143">
        <v>112</v>
      </c>
      <c r="F187" s="80"/>
      <c r="G187" s="80"/>
      <c r="H187" s="80"/>
      <c r="I187" s="80"/>
      <c r="J187" s="80"/>
      <c r="K187" s="80"/>
      <c r="L187" s="80"/>
      <c r="M187" s="80" t="e">
        <f t="shared" si="22"/>
        <v>#NUM!</v>
      </c>
      <c r="N187" s="80" t="e">
        <f t="shared" si="19"/>
        <v>#NUM!</v>
      </c>
      <c r="O187" s="80" t="e">
        <f t="shared" si="20"/>
        <v>#NUM!</v>
      </c>
      <c r="P187" s="81" t="e">
        <f>AVERAGE(F187:H187)</f>
        <v>#DIV/0!</v>
      </c>
      <c r="Q187" s="81" t="e">
        <f>MEDIAN(F187:H187)</f>
        <v>#NUM!</v>
      </c>
      <c r="R187" s="82" t="e">
        <f t="shared" si="21"/>
        <v>#DIV/0!</v>
      </c>
      <c r="S187" s="83" t="e">
        <f t="shared" si="17"/>
        <v>#DIV/0!</v>
      </c>
      <c r="T187" s="84" t="e">
        <f t="shared" si="18"/>
        <v>#DIV/0!</v>
      </c>
    </row>
    <row r="188" spans="1:20" x14ac:dyDescent="0.25">
      <c r="A188" s="128"/>
      <c r="B188" s="128"/>
      <c r="C188" s="128"/>
      <c r="D188" s="128"/>
      <c r="E188" s="128"/>
      <c r="F188" s="128"/>
      <c r="G188" s="128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  <c r="R188" s="128"/>
      <c r="S188" s="128"/>
      <c r="T188" s="128"/>
    </row>
    <row r="189" spans="1:20" x14ac:dyDescent="0.25">
      <c r="A189" s="26">
        <v>94</v>
      </c>
      <c r="B189" s="39" t="s">
        <v>120</v>
      </c>
      <c r="C189" s="35" t="s">
        <v>14</v>
      </c>
      <c r="D189" s="142">
        <v>1240</v>
      </c>
      <c r="E189" s="143">
        <v>560</v>
      </c>
      <c r="F189" s="80"/>
      <c r="G189" s="80"/>
      <c r="H189" s="80"/>
      <c r="I189" s="80"/>
      <c r="J189" s="80"/>
      <c r="K189" s="80"/>
      <c r="L189" s="80"/>
      <c r="M189" s="80" t="e">
        <f t="shared" si="22"/>
        <v>#NUM!</v>
      </c>
      <c r="N189" s="80" t="e">
        <f t="shared" si="19"/>
        <v>#NUM!</v>
      </c>
      <c r="O189" s="80" t="e">
        <f t="shared" si="20"/>
        <v>#NUM!</v>
      </c>
      <c r="P189" s="81" t="e">
        <f t="shared" si="23"/>
        <v>#DIV/0!</v>
      </c>
      <c r="Q189" s="81" t="e">
        <f t="shared" si="24"/>
        <v>#NUM!</v>
      </c>
      <c r="R189" s="82" t="e">
        <f t="shared" si="21"/>
        <v>#DIV/0!</v>
      </c>
      <c r="S189" s="83" t="e">
        <f t="shared" si="17"/>
        <v>#DIV/0!</v>
      </c>
      <c r="T189" s="84" t="e">
        <f t="shared" si="18"/>
        <v>#DIV/0!</v>
      </c>
    </row>
    <row r="190" spans="1:20" x14ac:dyDescent="0.25">
      <c r="A190" s="128"/>
      <c r="B190" s="128"/>
      <c r="C190" s="128"/>
      <c r="D190" s="128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  <c r="T190" s="128"/>
    </row>
    <row r="191" spans="1:20" x14ac:dyDescent="0.25">
      <c r="A191" s="26">
        <v>95</v>
      </c>
      <c r="B191" s="39" t="s">
        <v>121</v>
      </c>
      <c r="C191" s="35" t="s">
        <v>14</v>
      </c>
      <c r="D191" s="142">
        <v>137.02000000000001</v>
      </c>
      <c r="E191" s="143">
        <v>61.88</v>
      </c>
      <c r="F191" s="80"/>
      <c r="G191" s="80"/>
      <c r="H191" s="80"/>
      <c r="I191" s="80"/>
      <c r="J191" s="80"/>
      <c r="K191" s="80"/>
      <c r="L191" s="80"/>
      <c r="M191" s="80" t="e">
        <f t="shared" si="22"/>
        <v>#NUM!</v>
      </c>
      <c r="N191" s="80" t="e">
        <f t="shared" si="19"/>
        <v>#NUM!</v>
      </c>
      <c r="O191" s="80" t="e">
        <f t="shared" si="20"/>
        <v>#NUM!</v>
      </c>
      <c r="P191" s="81" t="e">
        <f t="shared" si="23"/>
        <v>#DIV/0!</v>
      </c>
      <c r="Q191" s="81" t="e">
        <f t="shared" si="24"/>
        <v>#NUM!</v>
      </c>
      <c r="R191" s="82" t="e">
        <f t="shared" si="21"/>
        <v>#DIV/0!</v>
      </c>
      <c r="S191" s="83" t="e">
        <f t="shared" si="17"/>
        <v>#DIV/0!</v>
      </c>
      <c r="T191" s="84" t="e">
        <f t="shared" si="18"/>
        <v>#DIV/0!</v>
      </c>
    </row>
    <row r="192" spans="1:20" x14ac:dyDescent="0.25">
      <c r="A192" s="128"/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8"/>
    </row>
    <row r="193" spans="1:20" x14ac:dyDescent="0.25">
      <c r="A193" s="26">
        <v>96</v>
      </c>
      <c r="B193" s="39" t="s">
        <v>122</v>
      </c>
      <c r="C193" s="35" t="s">
        <v>14</v>
      </c>
      <c r="D193" s="142">
        <v>672.08</v>
      </c>
      <c r="E193" s="143">
        <v>303.52</v>
      </c>
      <c r="F193" s="80"/>
      <c r="G193" s="80"/>
      <c r="H193" s="80"/>
      <c r="I193" s="80"/>
      <c r="J193" s="80"/>
      <c r="K193" s="80"/>
      <c r="L193" s="80"/>
      <c r="M193" s="80" t="e">
        <f t="shared" si="22"/>
        <v>#NUM!</v>
      </c>
      <c r="N193" s="80" t="e">
        <f t="shared" si="19"/>
        <v>#NUM!</v>
      </c>
      <c r="O193" s="80" t="e">
        <f t="shared" si="20"/>
        <v>#NUM!</v>
      </c>
      <c r="P193" s="81" t="e">
        <f t="shared" si="23"/>
        <v>#DIV/0!</v>
      </c>
      <c r="Q193" s="81" t="e">
        <f t="shared" si="24"/>
        <v>#NUM!</v>
      </c>
      <c r="R193" s="82" t="e">
        <f t="shared" si="21"/>
        <v>#DIV/0!</v>
      </c>
      <c r="S193" s="83" t="e">
        <f t="shared" si="17"/>
        <v>#DIV/0!</v>
      </c>
      <c r="T193" s="84" t="e">
        <f t="shared" si="18"/>
        <v>#DIV/0!</v>
      </c>
    </row>
    <row r="194" spans="1:20" x14ac:dyDescent="0.25">
      <c r="A194" s="128"/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8"/>
      <c r="T194" s="128"/>
    </row>
    <row r="195" spans="1:20" x14ac:dyDescent="0.25">
      <c r="A195" s="26">
        <v>97</v>
      </c>
      <c r="B195" s="39" t="s">
        <v>123</v>
      </c>
      <c r="C195" s="35" t="s">
        <v>14</v>
      </c>
      <c r="D195" s="142">
        <v>547.77</v>
      </c>
      <c r="E195" s="143">
        <v>247.38</v>
      </c>
      <c r="F195" s="80"/>
      <c r="G195" s="80"/>
      <c r="H195" s="80"/>
      <c r="I195" s="80"/>
      <c r="J195" s="80"/>
      <c r="K195" s="80"/>
      <c r="L195" s="80"/>
      <c r="M195" s="80" t="e">
        <f t="shared" si="22"/>
        <v>#NUM!</v>
      </c>
      <c r="N195" s="80" t="e">
        <f t="shared" si="19"/>
        <v>#NUM!</v>
      </c>
      <c r="O195" s="80" t="e">
        <f t="shared" si="20"/>
        <v>#NUM!</v>
      </c>
      <c r="P195" s="81" t="e">
        <f t="shared" si="23"/>
        <v>#DIV/0!</v>
      </c>
      <c r="Q195" s="81" t="e">
        <f t="shared" si="24"/>
        <v>#NUM!</v>
      </c>
      <c r="R195" s="82" t="e">
        <f t="shared" si="21"/>
        <v>#DIV/0!</v>
      </c>
      <c r="S195" s="83" t="e">
        <f t="shared" si="17"/>
        <v>#DIV/0!</v>
      </c>
      <c r="T195" s="84" t="e">
        <f t="shared" si="18"/>
        <v>#DIV/0!</v>
      </c>
    </row>
    <row r="196" spans="1:20" x14ac:dyDescent="0.25">
      <c r="A196" s="128"/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8"/>
    </row>
    <row r="197" spans="1:20" x14ac:dyDescent="0.25">
      <c r="A197" s="26">
        <v>98</v>
      </c>
      <c r="B197" s="39" t="s">
        <v>41</v>
      </c>
      <c r="C197" s="35" t="s">
        <v>14</v>
      </c>
      <c r="D197" s="142">
        <v>380.18400000000003</v>
      </c>
      <c r="E197" s="143">
        <v>168.89599999999999</v>
      </c>
      <c r="F197" s="80"/>
      <c r="G197" s="80"/>
      <c r="H197" s="80"/>
      <c r="I197" s="80"/>
      <c r="J197" s="80"/>
      <c r="K197" s="80"/>
      <c r="L197" s="80"/>
      <c r="M197" s="80" t="e">
        <f t="shared" si="22"/>
        <v>#NUM!</v>
      </c>
      <c r="N197" s="80" t="e">
        <f t="shared" si="19"/>
        <v>#NUM!</v>
      </c>
      <c r="O197" s="80" t="e">
        <f t="shared" si="20"/>
        <v>#NUM!</v>
      </c>
      <c r="P197" s="81" t="e">
        <f t="shared" si="23"/>
        <v>#DIV/0!</v>
      </c>
      <c r="Q197" s="81" t="e">
        <f t="shared" si="24"/>
        <v>#NUM!</v>
      </c>
      <c r="R197" s="82" t="e">
        <f t="shared" si="21"/>
        <v>#DIV/0!</v>
      </c>
      <c r="S197" s="83" t="e">
        <f t="shared" si="17"/>
        <v>#DIV/0!</v>
      </c>
      <c r="T197" s="84" t="e">
        <f t="shared" si="18"/>
        <v>#DIV/0!</v>
      </c>
    </row>
    <row r="198" spans="1:20" x14ac:dyDescent="0.25">
      <c r="A198" s="128"/>
      <c r="B198" s="128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  <c r="T198" s="128"/>
    </row>
    <row r="199" spans="1:20" x14ac:dyDescent="0.25">
      <c r="A199" s="26">
        <v>99</v>
      </c>
      <c r="B199" s="39" t="s">
        <v>124</v>
      </c>
      <c r="C199" s="35" t="s">
        <v>14</v>
      </c>
      <c r="D199" s="142">
        <v>50.298000000000002</v>
      </c>
      <c r="E199" s="143">
        <v>22.715</v>
      </c>
      <c r="F199" s="80"/>
      <c r="G199" s="80"/>
      <c r="H199" s="80"/>
      <c r="I199" s="80"/>
      <c r="J199" s="80"/>
      <c r="K199" s="80"/>
      <c r="L199" s="80"/>
      <c r="M199" s="80" t="e">
        <f t="shared" si="22"/>
        <v>#NUM!</v>
      </c>
      <c r="N199" s="80" t="e">
        <f t="shared" si="19"/>
        <v>#NUM!</v>
      </c>
      <c r="O199" s="80" t="e">
        <f t="shared" si="20"/>
        <v>#NUM!</v>
      </c>
      <c r="P199" s="81" t="e">
        <f t="shared" si="23"/>
        <v>#DIV/0!</v>
      </c>
      <c r="Q199" s="81" t="e">
        <f t="shared" si="24"/>
        <v>#NUM!</v>
      </c>
      <c r="R199" s="82" t="e">
        <f t="shared" si="21"/>
        <v>#DIV/0!</v>
      </c>
      <c r="S199" s="83" t="e">
        <f t="shared" si="17"/>
        <v>#DIV/0!</v>
      </c>
      <c r="T199" s="84" t="e">
        <f t="shared" si="18"/>
        <v>#DIV/0!</v>
      </c>
    </row>
    <row r="200" spans="1:20" x14ac:dyDescent="0.25">
      <c r="A200" s="128"/>
      <c r="B200" s="128"/>
      <c r="C200" s="128"/>
      <c r="D200" s="128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8"/>
      <c r="T200" s="128"/>
    </row>
    <row r="201" spans="1:20" x14ac:dyDescent="0.25">
      <c r="A201" s="26">
        <v>100</v>
      </c>
      <c r="B201" s="39" t="s">
        <v>125</v>
      </c>
      <c r="C201" s="35" t="s">
        <v>14</v>
      </c>
      <c r="D201" s="142">
        <v>35.65</v>
      </c>
      <c r="E201" s="143">
        <v>16.100000000000001</v>
      </c>
      <c r="F201" s="80"/>
      <c r="G201" s="80"/>
      <c r="H201" s="80"/>
      <c r="I201" s="80"/>
      <c r="J201" s="80"/>
      <c r="K201" s="80"/>
      <c r="L201" s="80"/>
      <c r="M201" s="80" t="e">
        <f t="shared" si="22"/>
        <v>#NUM!</v>
      </c>
      <c r="N201" s="80" t="e">
        <f t="shared" si="19"/>
        <v>#NUM!</v>
      </c>
      <c r="O201" s="80" t="e">
        <f t="shared" si="20"/>
        <v>#NUM!</v>
      </c>
      <c r="P201" s="81" t="e">
        <f>AVERAGE(F201:H201)</f>
        <v>#DIV/0!</v>
      </c>
      <c r="Q201" s="81" t="e">
        <f>MEDIAN(F201:H201)</f>
        <v>#NUM!</v>
      </c>
      <c r="R201" s="82" t="e">
        <f t="shared" si="21"/>
        <v>#DIV/0!</v>
      </c>
      <c r="S201" s="83" t="e">
        <f t="shared" si="17"/>
        <v>#DIV/0!</v>
      </c>
      <c r="T201" s="84" t="e">
        <f t="shared" si="18"/>
        <v>#DIV/0!</v>
      </c>
    </row>
    <row r="202" spans="1:20" x14ac:dyDescent="0.25">
      <c r="A202" s="128"/>
      <c r="B202" s="128"/>
      <c r="C202" s="128"/>
      <c r="D202" s="128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8"/>
      <c r="T202" s="128"/>
    </row>
    <row r="203" spans="1:20" x14ac:dyDescent="0.25">
      <c r="A203" s="26">
        <v>101</v>
      </c>
      <c r="B203" s="39" t="s">
        <v>126</v>
      </c>
      <c r="C203" s="35" t="s">
        <v>14</v>
      </c>
      <c r="D203" s="142">
        <v>4246.8760000000002</v>
      </c>
      <c r="E203" s="143">
        <v>1917.944</v>
      </c>
      <c r="F203" s="80"/>
      <c r="G203" s="80"/>
      <c r="H203" s="80"/>
      <c r="I203" s="80"/>
      <c r="J203" s="80"/>
      <c r="K203" s="80"/>
      <c r="L203" s="80"/>
      <c r="M203" s="80" t="e">
        <f t="shared" si="22"/>
        <v>#NUM!</v>
      </c>
      <c r="N203" s="80" t="e">
        <f t="shared" si="19"/>
        <v>#NUM!</v>
      </c>
      <c r="O203" s="80" t="e">
        <f t="shared" si="20"/>
        <v>#NUM!</v>
      </c>
      <c r="P203" s="81" t="e">
        <f t="shared" si="23"/>
        <v>#DIV/0!</v>
      </c>
      <c r="Q203" s="81" t="e">
        <f t="shared" si="24"/>
        <v>#NUM!</v>
      </c>
      <c r="R203" s="82" t="e">
        <f t="shared" si="21"/>
        <v>#DIV/0!</v>
      </c>
      <c r="S203" s="83" t="e">
        <f t="shared" si="17"/>
        <v>#DIV/0!</v>
      </c>
      <c r="T203" s="84" t="e">
        <f t="shared" si="18"/>
        <v>#DIV/0!</v>
      </c>
    </row>
    <row r="204" spans="1:20" x14ac:dyDescent="0.25">
      <c r="A204" s="128"/>
      <c r="B204" s="128"/>
      <c r="C204" s="128"/>
      <c r="D204" s="128"/>
      <c r="E204" s="128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8"/>
      <c r="T204" s="128"/>
    </row>
    <row r="205" spans="1:20" x14ac:dyDescent="0.25">
      <c r="A205" s="26">
        <v>102</v>
      </c>
      <c r="B205" s="39" t="s">
        <v>127</v>
      </c>
      <c r="C205" s="35" t="s">
        <v>14</v>
      </c>
      <c r="D205" s="142">
        <v>89.28</v>
      </c>
      <c r="E205" s="143">
        <v>40.32</v>
      </c>
      <c r="F205" s="80"/>
      <c r="G205" s="80"/>
      <c r="H205" s="80"/>
      <c r="I205" s="80"/>
      <c r="J205" s="80"/>
      <c r="K205" s="80"/>
      <c r="L205" s="80"/>
      <c r="M205" s="80" t="e">
        <f t="shared" si="22"/>
        <v>#NUM!</v>
      </c>
      <c r="N205" s="80" t="e">
        <f t="shared" si="19"/>
        <v>#NUM!</v>
      </c>
      <c r="O205" s="80" t="e">
        <f t="shared" si="20"/>
        <v>#NUM!</v>
      </c>
      <c r="P205" s="81" t="e">
        <f>AVERAGE(F205:H205)</f>
        <v>#DIV/0!</v>
      </c>
      <c r="Q205" s="81" t="e">
        <f>MEDIAN(F205:H205)</f>
        <v>#NUM!</v>
      </c>
      <c r="R205" s="82" t="e">
        <f t="shared" si="21"/>
        <v>#DIV/0!</v>
      </c>
      <c r="S205" s="83" t="e">
        <f t="shared" si="17"/>
        <v>#DIV/0!</v>
      </c>
      <c r="T205" s="84" t="e">
        <f t="shared" si="18"/>
        <v>#DIV/0!</v>
      </c>
    </row>
    <row r="206" spans="1:20" x14ac:dyDescent="0.25">
      <c r="A206" s="128"/>
      <c r="B206" s="128"/>
      <c r="C206" s="128"/>
      <c r="D206" s="128"/>
      <c r="E206" s="128"/>
      <c r="F206" s="128"/>
      <c r="G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8"/>
      <c r="T206" s="128"/>
    </row>
    <row r="207" spans="1:20" x14ac:dyDescent="0.25">
      <c r="A207" s="116">
        <v>103</v>
      </c>
      <c r="B207" s="117" t="s">
        <v>128</v>
      </c>
      <c r="C207" s="139" t="s">
        <v>14</v>
      </c>
      <c r="D207" s="142">
        <v>114.7</v>
      </c>
      <c r="E207" s="143">
        <v>51.8</v>
      </c>
      <c r="F207" s="80"/>
      <c r="G207" s="80"/>
      <c r="H207" s="80"/>
      <c r="I207" s="80"/>
      <c r="J207" s="80"/>
      <c r="K207" s="80"/>
      <c r="L207" s="80"/>
      <c r="M207" s="80" t="e">
        <f t="shared" si="22"/>
        <v>#NUM!</v>
      </c>
      <c r="N207" s="80" t="e">
        <f t="shared" si="19"/>
        <v>#NUM!</v>
      </c>
      <c r="O207" s="80" t="e">
        <f t="shared" si="20"/>
        <v>#NUM!</v>
      </c>
      <c r="P207" s="81" t="e">
        <f t="shared" si="23"/>
        <v>#DIV/0!</v>
      </c>
      <c r="Q207" s="81" t="e">
        <f t="shared" si="24"/>
        <v>#NUM!</v>
      </c>
      <c r="R207" s="82" t="e">
        <f t="shared" si="21"/>
        <v>#DIV/0!</v>
      </c>
      <c r="S207" s="83" t="e">
        <f t="shared" si="17"/>
        <v>#DIV/0!</v>
      </c>
      <c r="T207" s="84" t="e">
        <f t="shared" si="18"/>
        <v>#DIV/0!</v>
      </c>
    </row>
    <row r="208" spans="1:20" x14ac:dyDescent="0.25">
      <c r="A208" s="128"/>
      <c r="B208" s="128"/>
      <c r="C208" s="128"/>
      <c r="D208" s="128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8"/>
      <c r="T208" s="128"/>
    </row>
    <row r="209" spans="1:20" x14ac:dyDescent="0.25">
      <c r="A209" s="26">
        <v>104</v>
      </c>
      <c r="B209" s="140" t="s">
        <v>129</v>
      </c>
      <c r="C209" s="35" t="s">
        <v>26</v>
      </c>
      <c r="D209" s="144">
        <v>107.88</v>
      </c>
      <c r="E209" s="145">
        <v>48.72</v>
      </c>
      <c r="F209" s="80"/>
      <c r="G209" s="80"/>
      <c r="H209" s="80"/>
      <c r="I209" s="80"/>
      <c r="J209" s="80"/>
      <c r="K209" s="80"/>
      <c r="L209" s="80"/>
      <c r="M209" s="80" t="e">
        <f t="shared" si="22"/>
        <v>#NUM!</v>
      </c>
      <c r="N209" s="80" t="e">
        <f t="shared" si="19"/>
        <v>#NUM!</v>
      </c>
      <c r="O209" s="80" t="e">
        <f t="shared" si="20"/>
        <v>#NUM!</v>
      </c>
      <c r="P209" s="81" t="e">
        <f>AVERAGE(F209:H209)</f>
        <v>#DIV/0!</v>
      </c>
      <c r="Q209" s="81" t="e">
        <f>MEDIAN(F209:H209)</f>
        <v>#NUM!</v>
      </c>
      <c r="R209" s="82" t="e">
        <f t="shared" si="21"/>
        <v>#DIV/0!</v>
      </c>
      <c r="S209" s="83" t="e">
        <f t="shared" si="17"/>
        <v>#DIV/0!</v>
      </c>
      <c r="T209" s="84" t="e">
        <f t="shared" si="18"/>
        <v>#DIV/0!</v>
      </c>
    </row>
    <row r="210" spans="1:20" x14ac:dyDescent="0.25">
      <c r="A210" s="128"/>
      <c r="B210" s="128"/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8"/>
      <c r="T210" s="128"/>
    </row>
    <row r="211" spans="1:20" x14ac:dyDescent="0.25">
      <c r="A211" s="26">
        <v>105</v>
      </c>
      <c r="B211" s="138" t="s">
        <v>301</v>
      </c>
      <c r="C211" s="141" t="s">
        <v>217</v>
      </c>
      <c r="D211" s="148">
        <v>9300</v>
      </c>
      <c r="E211" s="149">
        <v>4200</v>
      </c>
      <c r="F211" s="80"/>
      <c r="G211" s="80"/>
      <c r="H211" s="80"/>
      <c r="I211" s="80"/>
      <c r="J211" s="80"/>
      <c r="K211" s="80"/>
      <c r="L211" s="80"/>
      <c r="M211" s="80" t="e">
        <f t="shared" si="22"/>
        <v>#NUM!</v>
      </c>
      <c r="N211" s="80" t="e">
        <f t="shared" si="19"/>
        <v>#NUM!</v>
      </c>
      <c r="O211" s="80" t="e">
        <f t="shared" si="20"/>
        <v>#NUM!</v>
      </c>
      <c r="P211" s="81" t="e">
        <f t="shared" si="23"/>
        <v>#DIV/0!</v>
      </c>
      <c r="Q211" s="81" t="e">
        <f t="shared" si="24"/>
        <v>#NUM!</v>
      </c>
      <c r="R211" s="82" t="e">
        <f t="shared" si="21"/>
        <v>#DIV/0!</v>
      </c>
      <c r="S211" s="83" t="e">
        <f t="shared" si="17"/>
        <v>#DIV/0!</v>
      </c>
      <c r="T211" s="84" t="e">
        <f t="shared" si="18"/>
        <v>#DIV/0!</v>
      </c>
    </row>
    <row r="212" spans="1:20" x14ac:dyDescent="0.25">
      <c r="A212" s="128"/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8"/>
      <c r="T212" s="128"/>
    </row>
    <row r="213" spans="1:20" x14ac:dyDescent="0.25">
      <c r="A213" s="26">
        <v>106</v>
      </c>
      <c r="B213" s="138" t="s">
        <v>302</v>
      </c>
      <c r="C213" s="141" t="s">
        <v>217</v>
      </c>
      <c r="D213" s="148">
        <v>23250</v>
      </c>
      <c r="E213" s="149">
        <v>10500</v>
      </c>
      <c r="F213" s="80"/>
      <c r="G213" s="80"/>
      <c r="H213" s="80"/>
      <c r="I213" s="80"/>
      <c r="J213" s="80"/>
      <c r="K213" s="80"/>
      <c r="L213" s="80"/>
      <c r="M213" s="80" t="e">
        <f t="shared" si="22"/>
        <v>#NUM!</v>
      </c>
      <c r="N213" s="80" t="e">
        <f t="shared" si="19"/>
        <v>#NUM!</v>
      </c>
      <c r="O213" s="80" t="e">
        <f t="shared" si="20"/>
        <v>#NUM!</v>
      </c>
      <c r="P213" s="81" t="e">
        <f t="shared" si="23"/>
        <v>#DIV/0!</v>
      </c>
      <c r="Q213" s="81" t="e">
        <f t="shared" si="24"/>
        <v>#NUM!</v>
      </c>
      <c r="R213" s="82" t="e">
        <f t="shared" si="21"/>
        <v>#DIV/0!</v>
      </c>
      <c r="S213" s="83" t="e">
        <f t="shared" si="17"/>
        <v>#DIV/0!</v>
      </c>
      <c r="T213" s="84" t="e">
        <f t="shared" si="18"/>
        <v>#DIV/0!</v>
      </c>
    </row>
    <row r="214" spans="1:20" x14ac:dyDescent="0.25">
      <c r="A214" s="128"/>
      <c r="B214" s="128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8"/>
      <c r="T214" s="128"/>
    </row>
    <row r="215" spans="1:20" x14ac:dyDescent="0.25">
      <c r="A215" s="26">
        <v>107</v>
      </c>
      <c r="B215" s="138" t="s">
        <v>82</v>
      </c>
      <c r="C215" s="141" t="s">
        <v>14</v>
      </c>
      <c r="D215" s="148">
        <v>186</v>
      </c>
      <c r="E215" s="149">
        <v>84</v>
      </c>
      <c r="F215" s="80"/>
      <c r="G215" s="80"/>
      <c r="H215" s="80"/>
      <c r="I215" s="80"/>
      <c r="J215" s="80"/>
      <c r="K215" s="80"/>
      <c r="L215" s="80"/>
      <c r="M215" s="80" t="e">
        <f t="shared" si="22"/>
        <v>#NUM!</v>
      </c>
      <c r="N215" s="80" t="e">
        <f t="shared" si="19"/>
        <v>#NUM!</v>
      </c>
      <c r="O215" s="80" t="e">
        <f t="shared" si="20"/>
        <v>#NUM!</v>
      </c>
      <c r="P215" s="81" t="e">
        <f t="shared" si="23"/>
        <v>#DIV/0!</v>
      </c>
      <c r="Q215" s="81" t="e">
        <f t="shared" si="24"/>
        <v>#NUM!</v>
      </c>
      <c r="R215" s="82" t="e">
        <f t="shared" si="21"/>
        <v>#DIV/0!</v>
      </c>
      <c r="S215" s="83" t="e">
        <f t="shared" si="17"/>
        <v>#DIV/0!</v>
      </c>
      <c r="T215" s="84" t="e">
        <f t="shared" si="18"/>
        <v>#DIV/0!</v>
      </c>
    </row>
    <row r="216" spans="1:20" x14ac:dyDescent="0.25">
      <c r="A216" s="128"/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8"/>
      <c r="T216" s="128"/>
    </row>
    <row r="217" spans="1:20" x14ac:dyDescent="0.25">
      <c r="A217" s="116">
        <v>108</v>
      </c>
      <c r="B217" s="138" t="s">
        <v>303</v>
      </c>
      <c r="C217" s="141" t="s">
        <v>26</v>
      </c>
      <c r="D217" s="148">
        <v>52.08</v>
      </c>
      <c r="E217" s="149">
        <v>23.52</v>
      </c>
      <c r="F217" s="80"/>
      <c r="G217" s="80"/>
      <c r="H217" s="80"/>
      <c r="I217" s="80"/>
      <c r="J217" s="80"/>
      <c r="K217" s="80"/>
      <c r="L217" s="80"/>
      <c r="M217" s="80" t="e">
        <f t="shared" si="22"/>
        <v>#NUM!</v>
      </c>
      <c r="N217" s="80" t="e">
        <f t="shared" si="19"/>
        <v>#NUM!</v>
      </c>
      <c r="O217" s="80" t="e">
        <f t="shared" si="20"/>
        <v>#NUM!</v>
      </c>
      <c r="P217" s="81" t="e">
        <f t="shared" si="23"/>
        <v>#DIV/0!</v>
      </c>
      <c r="Q217" s="81" t="e">
        <f t="shared" si="24"/>
        <v>#NUM!</v>
      </c>
      <c r="R217" s="82" t="e">
        <f t="shared" si="21"/>
        <v>#DIV/0!</v>
      </c>
      <c r="S217" s="83" t="e">
        <f t="shared" si="17"/>
        <v>#DIV/0!</v>
      </c>
      <c r="T217" s="84" t="e">
        <f t="shared" si="18"/>
        <v>#DIV/0!</v>
      </c>
    </row>
    <row r="218" spans="1:20" x14ac:dyDescent="0.25">
      <c r="A218" s="128"/>
      <c r="B218" s="128"/>
      <c r="C218" s="128"/>
      <c r="D218" s="128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8"/>
      <c r="T218" s="128"/>
    </row>
    <row r="219" spans="1:20" x14ac:dyDescent="0.25">
      <c r="A219" s="26">
        <v>109</v>
      </c>
      <c r="B219" s="138" t="s">
        <v>304</v>
      </c>
      <c r="C219" s="141" t="s">
        <v>217</v>
      </c>
      <c r="D219" s="148">
        <v>9300</v>
      </c>
      <c r="E219" s="149">
        <v>4200</v>
      </c>
      <c r="F219" s="80"/>
      <c r="G219" s="80"/>
      <c r="H219" s="80"/>
      <c r="I219" s="80"/>
      <c r="J219" s="80"/>
      <c r="K219" s="80"/>
      <c r="L219" s="80"/>
      <c r="M219" s="80" t="e">
        <f t="shared" si="22"/>
        <v>#NUM!</v>
      </c>
      <c r="N219" s="80" t="e">
        <f t="shared" si="19"/>
        <v>#NUM!</v>
      </c>
      <c r="O219" s="80" t="e">
        <f t="shared" si="20"/>
        <v>#NUM!</v>
      </c>
      <c r="P219" s="81" t="e">
        <f>AVERAGE(F219:H219)</f>
        <v>#DIV/0!</v>
      </c>
      <c r="Q219" s="81" t="e">
        <f>MEDIAN(F219:H219)</f>
        <v>#NUM!</v>
      </c>
      <c r="R219" s="82" t="e">
        <f t="shared" si="21"/>
        <v>#DIV/0!</v>
      </c>
      <c r="S219" s="83" t="e">
        <f t="shared" si="17"/>
        <v>#DIV/0!</v>
      </c>
      <c r="T219" s="84" t="e">
        <f t="shared" si="18"/>
        <v>#DIV/0!</v>
      </c>
    </row>
    <row r="220" spans="1:20" x14ac:dyDescent="0.25">
      <c r="A220" s="128"/>
      <c r="B220" s="128"/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8"/>
      <c r="T220" s="128"/>
    </row>
    <row r="221" spans="1:20" x14ac:dyDescent="0.25">
      <c r="A221" s="116">
        <v>110</v>
      </c>
      <c r="B221" s="138" t="s">
        <v>17</v>
      </c>
      <c r="C221" s="141" t="s">
        <v>14</v>
      </c>
      <c r="D221" s="148">
        <v>372</v>
      </c>
      <c r="E221" s="149">
        <v>168</v>
      </c>
      <c r="F221" s="80"/>
      <c r="G221" s="80"/>
      <c r="H221" s="80"/>
      <c r="I221" s="80"/>
      <c r="J221" s="80"/>
      <c r="K221" s="80"/>
      <c r="L221" s="80"/>
      <c r="M221" s="80" t="e">
        <f>MEDIAN(F221:L221)</f>
        <v>#NUM!</v>
      </c>
      <c r="N221" s="80" t="e">
        <f t="shared" si="19"/>
        <v>#NUM!</v>
      </c>
      <c r="O221" s="80" t="e">
        <f t="shared" si="20"/>
        <v>#NUM!</v>
      </c>
      <c r="P221" s="81" t="e">
        <f>AVERAGE(F221:L221)</f>
        <v>#DIV/0!</v>
      </c>
      <c r="Q221" s="81" t="e">
        <f>MEDIAN(F221:L221)</f>
        <v>#NUM!</v>
      </c>
      <c r="R221" s="82" t="e">
        <f t="shared" si="21"/>
        <v>#DIV/0!</v>
      </c>
      <c r="S221" s="83" t="e">
        <f t="shared" si="17"/>
        <v>#DIV/0!</v>
      </c>
      <c r="T221" s="84" t="e">
        <f t="shared" si="18"/>
        <v>#DIV/0!</v>
      </c>
    </row>
    <row r="222" spans="1:20" x14ac:dyDescent="0.25">
      <c r="A222" s="128"/>
      <c r="B222" s="128"/>
      <c r="C222" s="128"/>
      <c r="D222" s="128"/>
      <c r="E222" s="128"/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8"/>
      <c r="T222" s="128"/>
    </row>
    <row r="223" spans="1:20" x14ac:dyDescent="0.25">
      <c r="A223" s="26">
        <v>111</v>
      </c>
      <c r="B223" s="138" t="s">
        <v>15</v>
      </c>
      <c r="C223" s="141" t="s">
        <v>14</v>
      </c>
      <c r="D223" s="148">
        <v>232.5</v>
      </c>
      <c r="E223" s="149">
        <v>105</v>
      </c>
      <c r="F223" s="80"/>
      <c r="G223" s="80"/>
      <c r="H223" s="80"/>
      <c r="I223" s="80"/>
      <c r="J223" s="80"/>
      <c r="K223" s="80"/>
      <c r="L223" s="80"/>
      <c r="M223" s="80" t="e">
        <f>MEDIAN(F223:L223)</f>
        <v>#NUM!</v>
      </c>
      <c r="N223" s="80" t="e">
        <f t="shared" si="19"/>
        <v>#NUM!</v>
      </c>
      <c r="O223" s="80" t="e">
        <f t="shared" si="20"/>
        <v>#NUM!</v>
      </c>
      <c r="P223" s="81" t="e">
        <f>AVERAGE(F223:L223)</f>
        <v>#DIV/0!</v>
      </c>
      <c r="Q223" s="81" t="e">
        <f>MEDIAN(F223:L223)</f>
        <v>#NUM!</v>
      </c>
      <c r="R223" s="82" t="e">
        <f t="shared" si="21"/>
        <v>#DIV/0!</v>
      </c>
      <c r="S223" s="83" t="e">
        <f t="shared" si="17"/>
        <v>#DIV/0!</v>
      </c>
      <c r="T223" s="84" t="e">
        <f t="shared" si="18"/>
        <v>#DIV/0!</v>
      </c>
    </row>
    <row r="224" spans="1:20" x14ac:dyDescent="0.25">
      <c r="A224" s="382" t="s">
        <v>284</v>
      </c>
      <c r="B224" s="382"/>
      <c r="C224" s="382"/>
      <c r="D224" s="382"/>
      <c r="E224" s="382"/>
      <c r="F224" s="382"/>
      <c r="G224" s="382"/>
      <c r="H224" s="382"/>
      <c r="I224" s="382"/>
      <c r="J224" s="382"/>
      <c r="K224" s="382"/>
      <c r="L224" s="382"/>
      <c r="M224" s="382"/>
      <c r="N224" s="382"/>
      <c r="O224" s="382"/>
      <c r="P224" s="382"/>
      <c r="Q224" s="382"/>
      <c r="R224" s="382"/>
      <c r="S224" s="90" t="e">
        <f>SUM(S3:S223)</f>
        <v>#DIV/0!</v>
      </c>
      <c r="T224" s="85" t="e">
        <f>SUM(T3:T223)</f>
        <v>#DIV/0!</v>
      </c>
    </row>
  </sheetData>
  <mergeCells count="5">
    <mergeCell ref="A1:E1"/>
    <mergeCell ref="F1:L1"/>
    <mergeCell ref="P1:T1"/>
    <mergeCell ref="A224:R224"/>
    <mergeCell ref="M1:O1"/>
  </mergeCells>
  <pageMargins left="0.511811024" right="0.511811024" top="0.78740157499999996" bottom="0.78740157499999996" header="0.31496062000000002" footer="0.31496062000000002"/>
  <pageSetup paperSize="9" scale="2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T82"/>
  <sheetViews>
    <sheetView view="pageBreakPreview" zoomScale="60" zoomScaleNormal="55" workbookViewId="0">
      <selection activeCell="K48" sqref="K48"/>
    </sheetView>
  </sheetViews>
  <sheetFormatPr defaultColWidth="9.140625" defaultRowHeight="15" x14ac:dyDescent="0.25"/>
  <cols>
    <col min="1" max="1" width="5" style="42" customWidth="1"/>
    <col min="2" max="2" width="23.7109375" style="42" customWidth="1"/>
    <col min="3" max="3" width="11.7109375" style="43" customWidth="1"/>
    <col min="4" max="4" width="16.85546875" style="42" bestFit="1" customWidth="1"/>
    <col min="5" max="5" width="16.85546875" style="1" bestFit="1" customWidth="1"/>
    <col min="6" max="6" width="19.28515625" style="1" customWidth="1"/>
    <col min="7" max="7" width="18.7109375" style="1" customWidth="1"/>
    <col min="8" max="8" width="18" style="1" customWidth="1"/>
    <col min="9" max="18" width="16.7109375" style="1" customWidth="1"/>
    <col min="19" max="19" width="23.42578125" style="1" customWidth="1"/>
    <col min="20" max="20" width="26.5703125" style="1" customWidth="1"/>
    <col min="21" max="16384" width="9.140625" style="1"/>
  </cols>
  <sheetData>
    <row r="1" spans="1:20" x14ac:dyDescent="0.25">
      <c r="A1" s="385" t="s">
        <v>3</v>
      </c>
      <c r="B1" s="385"/>
      <c r="C1" s="385"/>
      <c r="D1" s="385"/>
      <c r="E1" s="385"/>
      <c r="F1" s="381" t="s">
        <v>280</v>
      </c>
      <c r="G1" s="381"/>
      <c r="H1" s="381"/>
      <c r="I1" s="381"/>
      <c r="J1" s="381"/>
      <c r="K1" s="381"/>
      <c r="L1" s="381"/>
      <c r="M1" s="383"/>
      <c r="N1" s="384"/>
      <c r="O1" s="384"/>
      <c r="P1" s="383"/>
      <c r="Q1" s="384"/>
      <c r="R1" s="384"/>
      <c r="S1" s="384"/>
      <c r="T1" s="384"/>
    </row>
    <row r="2" spans="1:20" ht="60" x14ac:dyDescent="0.25">
      <c r="A2" s="23"/>
      <c r="B2" s="23" t="s">
        <v>10</v>
      </c>
      <c r="C2" s="23" t="s">
        <v>11</v>
      </c>
      <c r="D2" s="24" t="s">
        <v>42</v>
      </c>
      <c r="E2" s="25" t="s">
        <v>43</v>
      </c>
      <c r="F2" s="133"/>
      <c r="G2" s="133"/>
      <c r="H2" s="133"/>
      <c r="I2" s="133"/>
      <c r="J2" s="133"/>
      <c r="K2" s="133"/>
      <c r="L2" s="133"/>
      <c r="M2" s="77" t="s">
        <v>318</v>
      </c>
      <c r="N2" s="77" t="s">
        <v>319</v>
      </c>
      <c r="O2" s="77" t="s">
        <v>320</v>
      </c>
      <c r="P2" s="76" t="s">
        <v>321</v>
      </c>
      <c r="Q2" s="76" t="s">
        <v>322</v>
      </c>
      <c r="R2" s="76" t="s">
        <v>281</v>
      </c>
      <c r="S2" s="79" t="s">
        <v>282</v>
      </c>
      <c r="T2" s="78" t="s">
        <v>283</v>
      </c>
    </row>
    <row r="3" spans="1:20" x14ac:dyDescent="0.25">
      <c r="A3" s="26">
        <v>1</v>
      </c>
      <c r="B3" s="40" t="s">
        <v>46</v>
      </c>
      <c r="C3" s="35" t="s">
        <v>14</v>
      </c>
      <c r="D3" s="125">
        <v>5.4249999999999998</v>
      </c>
      <c r="E3" s="151">
        <v>2.4500000000000002</v>
      </c>
      <c r="F3" s="80"/>
      <c r="G3" s="80"/>
      <c r="H3" s="80"/>
      <c r="I3" s="80"/>
      <c r="J3" s="80"/>
      <c r="K3" s="80"/>
      <c r="L3" s="80"/>
      <c r="M3" s="80" t="e">
        <f>MEDIAN(F3:L3)</f>
        <v>#NUM!</v>
      </c>
      <c r="N3" s="80" t="e">
        <f>0.5*M3</f>
        <v>#NUM!</v>
      </c>
      <c r="O3" s="80" t="e">
        <f>1.5*M3</f>
        <v>#NUM!</v>
      </c>
      <c r="P3" s="81" t="e">
        <f>AVERAGE(F3:H3)</f>
        <v>#DIV/0!</v>
      </c>
      <c r="Q3" s="81" t="e">
        <f>MEDIAN(F3:H3)</f>
        <v>#NUM!</v>
      </c>
      <c r="R3" s="82" t="e">
        <f>SMALL(P3:Q3,1)</f>
        <v>#DIV/0!</v>
      </c>
      <c r="S3" s="83" t="e">
        <f>R3*D3</f>
        <v>#DIV/0!</v>
      </c>
      <c r="T3" s="84" t="e">
        <f>R3*E3</f>
        <v>#DIV/0!</v>
      </c>
    </row>
    <row r="4" spans="1:20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1:20" x14ac:dyDescent="0.25">
      <c r="A5" s="26">
        <v>2</v>
      </c>
      <c r="B5" s="40" t="s">
        <v>49</v>
      </c>
      <c r="C5" s="35" t="s">
        <v>14</v>
      </c>
      <c r="D5" s="125">
        <v>1768.86</v>
      </c>
      <c r="E5" s="151">
        <v>798.84</v>
      </c>
      <c r="F5" s="80"/>
      <c r="G5" s="80"/>
      <c r="H5" s="80"/>
      <c r="I5" s="80"/>
      <c r="J5" s="80"/>
      <c r="K5" s="80"/>
      <c r="L5" s="80"/>
      <c r="M5" s="80" t="e">
        <f t="shared" ref="M5:M81" si="0">MEDIAN(F5:L5)</f>
        <v>#NUM!</v>
      </c>
      <c r="N5" s="80" t="e">
        <f t="shared" ref="N5:N81" si="1">0.5*M5</f>
        <v>#NUM!</v>
      </c>
      <c r="O5" s="80" t="e">
        <f t="shared" ref="O5:O81" si="2">1.5*M5</f>
        <v>#NUM!</v>
      </c>
      <c r="P5" s="81" t="e">
        <f t="shared" ref="P5:P81" si="3">AVERAGE(F5:L5)</f>
        <v>#DIV/0!</v>
      </c>
      <c r="Q5" s="81" t="e">
        <f t="shared" ref="Q5:Q81" si="4">MEDIAN(F5:L5)</f>
        <v>#NUM!</v>
      </c>
      <c r="R5" s="82" t="e">
        <f t="shared" ref="R5:R81" si="5">SMALL(P5:Q5,1)</f>
        <v>#DIV/0!</v>
      </c>
      <c r="S5" s="83" t="e">
        <f t="shared" ref="S5:S81" si="6">R5*D5</f>
        <v>#DIV/0!</v>
      </c>
      <c r="T5" s="84" t="e">
        <f t="shared" ref="T5:T81" si="7">R5*E5</f>
        <v>#DIV/0!</v>
      </c>
    </row>
    <row r="6" spans="1:20" x14ac:dyDescent="0.25">
      <c r="A6" s="133"/>
      <c r="B6" s="133"/>
      <c r="C6" s="133"/>
      <c r="D6" s="133"/>
      <c r="E6" s="133"/>
      <c r="F6" s="128"/>
      <c r="G6" s="128"/>
      <c r="H6" s="128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</row>
    <row r="7" spans="1:20" x14ac:dyDescent="0.25">
      <c r="A7" s="26">
        <v>3</v>
      </c>
      <c r="B7" s="40" t="s">
        <v>53</v>
      </c>
      <c r="C7" s="35" t="s">
        <v>14</v>
      </c>
      <c r="D7" s="125">
        <v>93</v>
      </c>
      <c r="E7" s="151">
        <v>42</v>
      </c>
      <c r="F7" s="80"/>
      <c r="G7" s="80"/>
      <c r="H7" s="80"/>
      <c r="I7" s="80"/>
      <c r="J7" s="80"/>
      <c r="K7" s="80"/>
      <c r="L7" s="80"/>
      <c r="M7" s="80" t="e">
        <f t="shared" si="0"/>
        <v>#NUM!</v>
      </c>
      <c r="N7" s="80" t="e">
        <f t="shared" si="1"/>
        <v>#NUM!</v>
      </c>
      <c r="O7" s="80" t="e">
        <f t="shared" si="2"/>
        <v>#NUM!</v>
      </c>
      <c r="P7" s="81" t="e">
        <f t="shared" si="3"/>
        <v>#DIV/0!</v>
      </c>
      <c r="Q7" s="81" t="e">
        <f t="shared" si="4"/>
        <v>#NUM!</v>
      </c>
      <c r="R7" s="82" t="e">
        <f t="shared" si="5"/>
        <v>#DIV/0!</v>
      </c>
      <c r="S7" s="83" t="e">
        <f t="shared" si="6"/>
        <v>#DIV/0!</v>
      </c>
      <c r="T7" s="84" t="e">
        <f t="shared" si="7"/>
        <v>#DIV/0!</v>
      </c>
    </row>
    <row r="8" spans="1:20" x14ac:dyDescent="0.25">
      <c r="A8" s="133"/>
      <c r="B8" s="133"/>
      <c r="C8" s="133"/>
      <c r="D8" s="133"/>
      <c r="E8" s="133"/>
      <c r="F8" s="128"/>
      <c r="G8" s="128"/>
      <c r="H8" s="128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</row>
    <row r="9" spans="1:20" x14ac:dyDescent="0.25">
      <c r="A9" s="26">
        <v>4</v>
      </c>
      <c r="B9" s="40" t="s">
        <v>55</v>
      </c>
      <c r="C9" s="35" t="s">
        <v>14</v>
      </c>
      <c r="D9" s="125">
        <v>1506.6</v>
      </c>
      <c r="E9" s="151">
        <v>680.4</v>
      </c>
      <c r="F9" s="80"/>
      <c r="G9" s="80"/>
      <c r="H9" s="80"/>
      <c r="I9" s="80"/>
      <c r="J9" s="80"/>
      <c r="K9" s="80"/>
      <c r="L9" s="80"/>
      <c r="M9" s="80" t="e">
        <f t="shared" si="0"/>
        <v>#NUM!</v>
      </c>
      <c r="N9" s="80" t="e">
        <f t="shared" si="1"/>
        <v>#NUM!</v>
      </c>
      <c r="O9" s="80" t="e">
        <f t="shared" si="2"/>
        <v>#NUM!</v>
      </c>
      <c r="P9" s="81" t="e">
        <f t="shared" si="3"/>
        <v>#DIV/0!</v>
      </c>
      <c r="Q9" s="81" t="e">
        <f t="shared" si="4"/>
        <v>#NUM!</v>
      </c>
      <c r="R9" s="82" t="e">
        <f t="shared" si="5"/>
        <v>#DIV/0!</v>
      </c>
      <c r="S9" s="83" t="e">
        <f t="shared" si="6"/>
        <v>#DIV/0!</v>
      </c>
      <c r="T9" s="84" t="e">
        <f t="shared" si="7"/>
        <v>#DIV/0!</v>
      </c>
    </row>
    <row r="10" spans="1:20" x14ac:dyDescent="0.25">
      <c r="A10" s="133"/>
      <c r="B10" s="133"/>
      <c r="C10" s="133"/>
      <c r="D10" s="133"/>
      <c r="E10" s="133"/>
      <c r="F10" s="128"/>
      <c r="G10" s="128"/>
      <c r="H10" s="128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</row>
    <row r="11" spans="1:20" x14ac:dyDescent="0.25">
      <c r="A11" s="26">
        <v>5</v>
      </c>
      <c r="B11" s="40" t="s">
        <v>59</v>
      </c>
      <c r="C11" s="35" t="s">
        <v>14</v>
      </c>
      <c r="D11" s="125">
        <v>2077</v>
      </c>
      <c r="E11" s="151">
        <v>938</v>
      </c>
      <c r="F11" s="80"/>
      <c r="G11" s="80"/>
      <c r="H11" s="80"/>
      <c r="I11" s="80"/>
      <c r="J11" s="80"/>
      <c r="K11" s="80"/>
      <c r="L11" s="80"/>
      <c r="M11" s="80" t="e">
        <f t="shared" si="0"/>
        <v>#NUM!</v>
      </c>
      <c r="N11" s="80" t="e">
        <f t="shared" si="1"/>
        <v>#NUM!</v>
      </c>
      <c r="O11" s="80" t="e">
        <f t="shared" si="2"/>
        <v>#NUM!</v>
      </c>
      <c r="P11" s="81" t="e">
        <f t="shared" si="3"/>
        <v>#DIV/0!</v>
      </c>
      <c r="Q11" s="81" t="e">
        <f t="shared" si="4"/>
        <v>#NUM!</v>
      </c>
      <c r="R11" s="82" t="e">
        <f t="shared" si="5"/>
        <v>#DIV/0!</v>
      </c>
      <c r="S11" s="83" t="e">
        <f t="shared" si="6"/>
        <v>#DIV/0!</v>
      </c>
      <c r="T11" s="84" t="e">
        <f t="shared" si="7"/>
        <v>#DIV/0!</v>
      </c>
    </row>
    <row r="12" spans="1:20" x14ac:dyDescent="0.25">
      <c r="A12" s="133"/>
      <c r="B12" s="133"/>
      <c r="C12" s="133"/>
      <c r="D12" s="133"/>
      <c r="E12" s="133"/>
      <c r="F12" s="128"/>
      <c r="G12" s="128"/>
      <c r="H12" s="128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</row>
    <row r="13" spans="1:20" x14ac:dyDescent="0.25">
      <c r="A13" s="26">
        <v>6</v>
      </c>
      <c r="B13" s="40" t="s">
        <v>63</v>
      </c>
      <c r="C13" s="35" t="s">
        <v>14</v>
      </c>
      <c r="D13" s="125">
        <v>121.52</v>
      </c>
      <c r="E13" s="151">
        <v>54.88</v>
      </c>
      <c r="F13" s="80"/>
      <c r="G13" s="80"/>
      <c r="H13" s="80"/>
      <c r="I13" s="80"/>
      <c r="J13" s="80"/>
      <c r="K13" s="80"/>
      <c r="L13" s="80"/>
      <c r="M13" s="80" t="e">
        <f t="shared" si="0"/>
        <v>#NUM!</v>
      </c>
      <c r="N13" s="80" t="e">
        <f t="shared" si="1"/>
        <v>#NUM!</v>
      </c>
      <c r="O13" s="80" t="e">
        <f t="shared" si="2"/>
        <v>#NUM!</v>
      </c>
      <c r="P13" s="81" t="e">
        <f t="shared" si="3"/>
        <v>#DIV/0!</v>
      </c>
      <c r="Q13" s="81" t="e">
        <f t="shared" si="4"/>
        <v>#NUM!</v>
      </c>
      <c r="R13" s="82" t="e">
        <f t="shared" si="5"/>
        <v>#DIV/0!</v>
      </c>
      <c r="S13" s="83" t="e">
        <f t="shared" si="6"/>
        <v>#DIV/0!</v>
      </c>
      <c r="T13" s="84" t="e">
        <f t="shared" si="7"/>
        <v>#DIV/0!</v>
      </c>
    </row>
    <row r="14" spans="1:20" x14ac:dyDescent="0.25">
      <c r="A14" s="133"/>
      <c r="B14" s="133"/>
      <c r="C14" s="133"/>
      <c r="D14" s="133"/>
      <c r="E14" s="133"/>
      <c r="F14" s="128"/>
      <c r="G14" s="128"/>
      <c r="H14" s="128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</row>
    <row r="15" spans="1:20" x14ac:dyDescent="0.25">
      <c r="A15" s="26">
        <v>7</v>
      </c>
      <c r="B15" s="40" t="s">
        <v>66</v>
      </c>
      <c r="C15" s="35" t="s">
        <v>14</v>
      </c>
      <c r="D15" s="125">
        <v>589</v>
      </c>
      <c r="E15" s="151">
        <v>266</v>
      </c>
      <c r="F15" s="80"/>
      <c r="G15" s="80"/>
      <c r="H15" s="80"/>
      <c r="I15" s="80"/>
      <c r="J15" s="80"/>
      <c r="K15" s="80"/>
      <c r="L15" s="80"/>
      <c r="M15" s="80" t="e">
        <f t="shared" si="0"/>
        <v>#NUM!</v>
      </c>
      <c r="N15" s="80" t="e">
        <f t="shared" si="1"/>
        <v>#NUM!</v>
      </c>
      <c r="O15" s="80" t="e">
        <f t="shared" si="2"/>
        <v>#NUM!</v>
      </c>
      <c r="P15" s="81" t="e">
        <f t="shared" si="3"/>
        <v>#DIV/0!</v>
      </c>
      <c r="Q15" s="81" t="e">
        <f t="shared" si="4"/>
        <v>#NUM!</v>
      </c>
      <c r="R15" s="82" t="e">
        <f t="shared" si="5"/>
        <v>#DIV/0!</v>
      </c>
      <c r="S15" s="83" t="e">
        <f t="shared" si="6"/>
        <v>#DIV/0!</v>
      </c>
      <c r="T15" s="84" t="e">
        <f t="shared" si="7"/>
        <v>#DIV/0!</v>
      </c>
    </row>
    <row r="16" spans="1:20" x14ac:dyDescent="0.25">
      <c r="A16" s="133"/>
      <c r="B16" s="133"/>
      <c r="C16" s="133"/>
      <c r="D16" s="133"/>
      <c r="E16" s="133"/>
      <c r="F16" s="128"/>
      <c r="G16" s="128"/>
      <c r="H16" s="128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</row>
    <row r="17" spans="1:20" x14ac:dyDescent="0.25">
      <c r="A17" s="26">
        <v>8</v>
      </c>
      <c r="B17" s="40" t="s">
        <v>67</v>
      </c>
      <c r="C17" s="35" t="s">
        <v>14</v>
      </c>
      <c r="D17" s="125">
        <v>19.375</v>
      </c>
      <c r="E17" s="151">
        <v>8.75</v>
      </c>
      <c r="F17" s="80"/>
      <c r="G17" s="80"/>
      <c r="H17" s="80"/>
      <c r="I17" s="80"/>
      <c r="J17" s="80"/>
      <c r="K17" s="80"/>
      <c r="L17" s="80"/>
      <c r="M17" s="80" t="e">
        <f t="shared" si="0"/>
        <v>#NUM!</v>
      </c>
      <c r="N17" s="80" t="e">
        <f t="shared" si="1"/>
        <v>#NUM!</v>
      </c>
      <c r="O17" s="80" t="e">
        <f t="shared" si="2"/>
        <v>#NUM!</v>
      </c>
      <c r="P17" s="81" t="e">
        <f t="shared" si="3"/>
        <v>#DIV/0!</v>
      </c>
      <c r="Q17" s="81" t="e">
        <f t="shared" si="4"/>
        <v>#NUM!</v>
      </c>
      <c r="R17" s="82" t="e">
        <f t="shared" si="5"/>
        <v>#DIV/0!</v>
      </c>
      <c r="S17" s="83" t="e">
        <f t="shared" si="6"/>
        <v>#DIV/0!</v>
      </c>
      <c r="T17" s="84" t="e">
        <f t="shared" si="7"/>
        <v>#DIV/0!</v>
      </c>
    </row>
    <row r="18" spans="1:20" x14ac:dyDescent="0.25">
      <c r="A18" s="133"/>
      <c r="B18" s="133"/>
      <c r="C18" s="133"/>
      <c r="D18" s="133"/>
      <c r="E18" s="133"/>
      <c r="F18" s="128"/>
      <c r="G18" s="128"/>
      <c r="H18" s="128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</row>
    <row r="19" spans="1:20" x14ac:dyDescent="0.25">
      <c r="A19" s="26">
        <v>9</v>
      </c>
      <c r="B19" s="40" t="s">
        <v>68</v>
      </c>
      <c r="C19" s="35" t="s">
        <v>14</v>
      </c>
      <c r="D19" s="125">
        <v>584.66</v>
      </c>
      <c r="E19" s="151">
        <v>264.04000000000002</v>
      </c>
      <c r="F19" s="80"/>
      <c r="G19" s="80"/>
      <c r="H19" s="80"/>
      <c r="I19" s="80"/>
      <c r="J19" s="80"/>
      <c r="K19" s="80"/>
      <c r="L19" s="80"/>
      <c r="M19" s="80" t="e">
        <f t="shared" si="0"/>
        <v>#NUM!</v>
      </c>
      <c r="N19" s="80" t="e">
        <f t="shared" si="1"/>
        <v>#NUM!</v>
      </c>
      <c r="O19" s="80" t="e">
        <f t="shared" si="2"/>
        <v>#NUM!</v>
      </c>
      <c r="P19" s="81" t="e">
        <f t="shared" si="3"/>
        <v>#DIV/0!</v>
      </c>
      <c r="Q19" s="81" t="e">
        <f t="shared" si="4"/>
        <v>#NUM!</v>
      </c>
      <c r="R19" s="82" t="e">
        <f t="shared" si="5"/>
        <v>#DIV/0!</v>
      </c>
      <c r="S19" s="83" t="e">
        <f t="shared" si="6"/>
        <v>#DIV/0!</v>
      </c>
      <c r="T19" s="84" t="e">
        <f t="shared" si="7"/>
        <v>#DIV/0!</v>
      </c>
    </row>
    <row r="20" spans="1:20" x14ac:dyDescent="0.25">
      <c r="A20" s="133"/>
      <c r="B20" s="133"/>
      <c r="C20" s="133"/>
      <c r="D20" s="133"/>
      <c r="E20" s="133"/>
      <c r="F20" s="128"/>
      <c r="G20" s="128"/>
      <c r="H20" s="128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</row>
    <row r="21" spans="1:20" x14ac:dyDescent="0.25">
      <c r="A21" s="26">
        <v>10</v>
      </c>
      <c r="B21" s="40" t="s">
        <v>70</v>
      </c>
      <c r="C21" s="35" t="s">
        <v>14</v>
      </c>
      <c r="D21" s="125">
        <v>284.58</v>
      </c>
      <c r="E21" s="151">
        <v>128.52000000000001</v>
      </c>
      <c r="F21" s="80"/>
      <c r="G21" s="80"/>
      <c r="H21" s="80"/>
      <c r="I21" s="80"/>
      <c r="J21" s="80"/>
      <c r="K21" s="80"/>
      <c r="L21" s="80"/>
      <c r="M21" s="80" t="e">
        <f t="shared" si="0"/>
        <v>#NUM!</v>
      </c>
      <c r="N21" s="80" t="e">
        <f t="shared" si="1"/>
        <v>#NUM!</v>
      </c>
      <c r="O21" s="80" t="e">
        <f t="shared" si="2"/>
        <v>#NUM!</v>
      </c>
      <c r="P21" s="81" t="e">
        <f t="shared" si="3"/>
        <v>#DIV/0!</v>
      </c>
      <c r="Q21" s="81" t="e">
        <f t="shared" si="4"/>
        <v>#NUM!</v>
      </c>
      <c r="R21" s="82" t="e">
        <f t="shared" si="5"/>
        <v>#DIV/0!</v>
      </c>
      <c r="S21" s="83" t="e">
        <f t="shared" si="6"/>
        <v>#DIV/0!</v>
      </c>
      <c r="T21" s="84" t="e">
        <f t="shared" si="7"/>
        <v>#DIV/0!</v>
      </c>
    </row>
    <row r="22" spans="1:20" x14ac:dyDescent="0.25">
      <c r="A22" s="133"/>
      <c r="B22" s="133"/>
      <c r="C22" s="133"/>
      <c r="D22" s="133"/>
      <c r="E22" s="133"/>
      <c r="F22" s="128"/>
      <c r="G22" s="128"/>
      <c r="H22" s="128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</row>
    <row r="23" spans="1:20" x14ac:dyDescent="0.25">
      <c r="A23" s="26">
        <v>11</v>
      </c>
      <c r="B23" s="40" t="s">
        <v>72</v>
      </c>
      <c r="C23" s="35" t="s">
        <v>14</v>
      </c>
      <c r="D23" s="125">
        <v>3.1</v>
      </c>
      <c r="E23" s="151">
        <v>1.4</v>
      </c>
      <c r="F23" s="80"/>
      <c r="G23" s="80"/>
      <c r="H23" s="80"/>
      <c r="I23" s="80"/>
      <c r="J23" s="80"/>
      <c r="K23" s="80"/>
      <c r="L23" s="80"/>
      <c r="M23" s="80" t="e">
        <f t="shared" si="0"/>
        <v>#NUM!</v>
      </c>
      <c r="N23" s="80" t="e">
        <f t="shared" si="1"/>
        <v>#NUM!</v>
      </c>
      <c r="O23" s="80" t="e">
        <f t="shared" si="2"/>
        <v>#NUM!</v>
      </c>
      <c r="P23" s="81" t="e">
        <f t="shared" si="3"/>
        <v>#DIV/0!</v>
      </c>
      <c r="Q23" s="81" t="e">
        <f t="shared" si="4"/>
        <v>#NUM!</v>
      </c>
      <c r="R23" s="82" t="e">
        <f t="shared" si="5"/>
        <v>#DIV/0!</v>
      </c>
      <c r="S23" s="83" t="e">
        <f t="shared" si="6"/>
        <v>#DIV/0!</v>
      </c>
      <c r="T23" s="84" t="e">
        <f t="shared" si="7"/>
        <v>#DIV/0!</v>
      </c>
    </row>
    <row r="24" spans="1:20" x14ac:dyDescent="0.25">
      <c r="A24" s="133"/>
      <c r="B24" s="133"/>
      <c r="C24" s="133"/>
      <c r="D24" s="133"/>
      <c r="E24" s="133"/>
      <c r="F24" s="128"/>
      <c r="G24" s="128"/>
      <c r="H24" s="128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</row>
    <row r="25" spans="1:20" x14ac:dyDescent="0.25">
      <c r="A25" s="26">
        <v>12</v>
      </c>
      <c r="B25" s="40" t="s">
        <v>75</v>
      </c>
      <c r="C25" s="35" t="s">
        <v>14</v>
      </c>
      <c r="D25" s="125">
        <v>127.1</v>
      </c>
      <c r="E25" s="151">
        <v>57.4</v>
      </c>
      <c r="F25" s="80"/>
      <c r="G25" s="80"/>
      <c r="H25" s="80"/>
      <c r="I25" s="80"/>
      <c r="J25" s="80"/>
      <c r="K25" s="80"/>
      <c r="L25" s="80"/>
      <c r="M25" s="80" t="e">
        <f t="shared" si="0"/>
        <v>#NUM!</v>
      </c>
      <c r="N25" s="80" t="e">
        <f t="shared" si="1"/>
        <v>#NUM!</v>
      </c>
      <c r="O25" s="80" t="e">
        <f t="shared" si="2"/>
        <v>#NUM!</v>
      </c>
      <c r="P25" s="81" t="e">
        <f>AVERAGE(F25:H25)</f>
        <v>#DIV/0!</v>
      </c>
      <c r="Q25" s="81" t="e">
        <f>MEDIAN(F25:H25)</f>
        <v>#NUM!</v>
      </c>
      <c r="R25" s="82" t="e">
        <f t="shared" si="5"/>
        <v>#DIV/0!</v>
      </c>
      <c r="S25" s="83" t="e">
        <f t="shared" si="6"/>
        <v>#DIV/0!</v>
      </c>
      <c r="T25" s="84" t="e">
        <f t="shared" si="7"/>
        <v>#DIV/0!</v>
      </c>
    </row>
    <row r="26" spans="1:20" x14ac:dyDescent="0.25">
      <c r="A26" s="133"/>
      <c r="B26" s="133"/>
      <c r="C26" s="133"/>
      <c r="D26" s="133"/>
      <c r="E26" s="133"/>
      <c r="F26" s="128"/>
      <c r="G26" s="128"/>
      <c r="H26" s="128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</row>
    <row r="27" spans="1:20" x14ac:dyDescent="0.25">
      <c r="A27" s="26">
        <v>13</v>
      </c>
      <c r="B27" s="40" t="s">
        <v>76</v>
      </c>
      <c r="C27" s="35" t="s">
        <v>14</v>
      </c>
      <c r="D27" s="125">
        <v>179.8</v>
      </c>
      <c r="E27" s="151">
        <v>81.2</v>
      </c>
      <c r="F27" s="80"/>
      <c r="G27" s="80"/>
      <c r="H27" s="80"/>
      <c r="I27" s="80"/>
      <c r="J27" s="80"/>
      <c r="K27" s="80"/>
      <c r="L27" s="80"/>
      <c r="M27" s="80" t="e">
        <f t="shared" si="0"/>
        <v>#NUM!</v>
      </c>
      <c r="N27" s="80" t="e">
        <f t="shared" si="1"/>
        <v>#NUM!</v>
      </c>
      <c r="O27" s="80" t="e">
        <f t="shared" si="2"/>
        <v>#NUM!</v>
      </c>
      <c r="P27" s="81" t="e">
        <f t="shared" si="3"/>
        <v>#DIV/0!</v>
      </c>
      <c r="Q27" s="81" t="e">
        <f t="shared" si="4"/>
        <v>#NUM!</v>
      </c>
      <c r="R27" s="82" t="e">
        <f t="shared" si="5"/>
        <v>#DIV/0!</v>
      </c>
      <c r="S27" s="83" t="e">
        <f t="shared" si="6"/>
        <v>#DIV/0!</v>
      </c>
      <c r="T27" s="84" t="e">
        <f t="shared" si="7"/>
        <v>#DIV/0!</v>
      </c>
    </row>
    <row r="28" spans="1:20" x14ac:dyDescent="0.25">
      <c r="A28" s="133"/>
      <c r="B28" s="133"/>
      <c r="C28" s="133"/>
      <c r="D28" s="133"/>
      <c r="E28" s="133"/>
      <c r="F28" s="128"/>
      <c r="G28" s="128"/>
      <c r="H28" s="128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</row>
    <row r="29" spans="1:20" x14ac:dyDescent="0.25">
      <c r="A29" s="26">
        <v>14</v>
      </c>
      <c r="B29" s="40" t="s">
        <v>77</v>
      </c>
      <c r="C29" s="35" t="s">
        <v>14</v>
      </c>
      <c r="D29" s="125">
        <v>1420.575</v>
      </c>
      <c r="E29" s="151">
        <v>641.54999999999995</v>
      </c>
      <c r="F29" s="80"/>
      <c r="G29" s="80"/>
      <c r="H29" s="80"/>
      <c r="I29" s="80"/>
      <c r="J29" s="80"/>
      <c r="K29" s="80"/>
      <c r="L29" s="80"/>
      <c r="M29" s="80" t="e">
        <f t="shared" si="0"/>
        <v>#NUM!</v>
      </c>
      <c r="N29" s="80" t="e">
        <f t="shared" si="1"/>
        <v>#NUM!</v>
      </c>
      <c r="O29" s="80" t="e">
        <f t="shared" si="2"/>
        <v>#NUM!</v>
      </c>
      <c r="P29" s="81" t="e">
        <f t="shared" si="3"/>
        <v>#DIV/0!</v>
      </c>
      <c r="Q29" s="81" t="e">
        <f t="shared" si="4"/>
        <v>#NUM!</v>
      </c>
      <c r="R29" s="82" t="e">
        <f t="shared" si="5"/>
        <v>#DIV/0!</v>
      </c>
      <c r="S29" s="83" t="e">
        <f t="shared" si="6"/>
        <v>#DIV/0!</v>
      </c>
      <c r="T29" s="84" t="e">
        <f t="shared" si="7"/>
        <v>#DIV/0!</v>
      </c>
    </row>
    <row r="30" spans="1:20" x14ac:dyDescent="0.25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</row>
    <row r="31" spans="1:20" x14ac:dyDescent="0.25">
      <c r="A31" s="26">
        <v>15</v>
      </c>
      <c r="B31" s="40" t="s">
        <v>130</v>
      </c>
      <c r="C31" s="35" t="s">
        <v>14</v>
      </c>
      <c r="D31" s="125">
        <v>31</v>
      </c>
      <c r="E31" s="151">
        <v>14</v>
      </c>
      <c r="F31" s="80"/>
      <c r="G31" s="80"/>
      <c r="H31" s="80"/>
      <c r="I31" s="80"/>
      <c r="J31" s="80"/>
      <c r="K31" s="80"/>
      <c r="L31" s="80"/>
      <c r="M31" s="80" t="e">
        <f t="shared" si="0"/>
        <v>#NUM!</v>
      </c>
      <c r="N31" s="80" t="e">
        <f t="shared" si="1"/>
        <v>#NUM!</v>
      </c>
      <c r="O31" s="80" t="e">
        <f t="shared" si="2"/>
        <v>#NUM!</v>
      </c>
      <c r="P31" s="81" t="e">
        <f t="shared" si="3"/>
        <v>#DIV/0!</v>
      </c>
      <c r="Q31" s="81" t="e">
        <f t="shared" si="4"/>
        <v>#NUM!</v>
      </c>
      <c r="R31" s="82" t="e">
        <f t="shared" si="5"/>
        <v>#DIV/0!</v>
      </c>
      <c r="S31" s="83" t="e">
        <f t="shared" si="6"/>
        <v>#DIV/0!</v>
      </c>
      <c r="T31" s="84" t="e">
        <f t="shared" si="7"/>
        <v>#DIV/0!</v>
      </c>
    </row>
    <row r="32" spans="1:20" x14ac:dyDescent="0.25">
      <c r="A32" s="133"/>
      <c r="B32" s="133"/>
      <c r="C32" s="133"/>
      <c r="D32" s="133"/>
      <c r="E32" s="133"/>
      <c r="F32" s="128"/>
      <c r="G32" s="128"/>
      <c r="H32" s="128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</row>
    <row r="33" spans="1:20" x14ac:dyDescent="0.25">
      <c r="A33" s="26">
        <v>16</v>
      </c>
      <c r="B33" s="40" t="s">
        <v>81</v>
      </c>
      <c r="C33" s="35" t="s">
        <v>14</v>
      </c>
      <c r="D33" s="125">
        <v>215.45</v>
      </c>
      <c r="E33" s="151">
        <v>97.3</v>
      </c>
      <c r="F33" s="80"/>
      <c r="G33" s="80"/>
      <c r="H33" s="80"/>
      <c r="I33" s="80"/>
      <c r="J33" s="80"/>
      <c r="K33" s="80"/>
      <c r="L33" s="80"/>
      <c r="M33" s="80" t="e">
        <f t="shared" si="0"/>
        <v>#NUM!</v>
      </c>
      <c r="N33" s="80" t="e">
        <f t="shared" si="1"/>
        <v>#NUM!</v>
      </c>
      <c r="O33" s="80" t="e">
        <f t="shared" si="2"/>
        <v>#NUM!</v>
      </c>
      <c r="P33" s="81" t="e">
        <f t="shared" si="3"/>
        <v>#DIV/0!</v>
      </c>
      <c r="Q33" s="81" t="e">
        <f t="shared" si="4"/>
        <v>#NUM!</v>
      </c>
      <c r="R33" s="82" t="e">
        <f t="shared" si="5"/>
        <v>#DIV/0!</v>
      </c>
      <c r="S33" s="83" t="e">
        <f t="shared" si="6"/>
        <v>#DIV/0!</v>
      </c>
      <c r="T33" s="84" t="e">
        <f t="shared" si="7"/>
        <v>#DIV/0!</v>
      </c>
    </row>
    <row r="34" spans="1:20" x14ac:dyDescent="0.25">
      <c r="A34" s="133"/>
      <c r="B34" s="133"/>
      <c r="C34" s="133"/>
      <c r="D34" s="133"/>
      <c r="E34" s="133"/>
      <c r="F34" s="128"/>
      <c r="G34" s="128"/>
      <c r="H34" s="128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</row>
    <row r="35" spans="1:20" x14ac:dyDescent="0.25">
      <c r="A35" s="26">
        <v>17</v>
      </c>
      <c r="B35" s="40" t="s">
        <v>85</v>
      </c>
      <c r="C35" s="35" t="s">
        <v>14</v>
      </c>
      <c r="D35" s="125">
        <v>244.125</v>
      </c>
      <c r="E35" s="151">
        <v>110.25</v>
      </c>
      <c r="F35" s="80"/>
      <c r="G35" s="80"/>
      <c r="H35" s="80"/>
      <c r="I35" s="80"/>
      <c r="J35" s="80"/>
      <c r="K35" s="80"/>
      <c r="L35" s="80"/>
      <c r="M35" s="80" t="e">
        <f t="shared" si="0"/>
        <v>#NUM!</v>
      </c>
      <c r="N35" s="80" t="e">
        <f t="shared" si="1"/>
        <v>#NUM!</v>
      </c>
      <c r="O35" s="80" t="e">
        <f t="shared" si="2"/>
        <v>#NUM!</v>
      </c>
      <c r="P35" s="81" t="e">
        <f t="shared" si="3"/>
        <v>#DIV/0!</v>
      </c>
      <c r="Q35" s="81" t="e">
        <f t="shared" si="4"/>
        <v>#NUM!</v>
      </c>
      <c r="R35" s="82" t="e">
        <f t="shared" si="5"/>
        <v>#DIV/0!</v>
      </c>
      <c r="S35" s="83" t="e">
        <f t="shared" si="6"/>
        <v>#DIV/0!</v>
      </c>
      <c r="T35" s="84" t="e">
        <f t="shared" si="7"/>
        <v>#DIV/0!</v>
      </c>
    </row>
    <row r="36" spans="1:20" x14ac:dyDescent="0.25">
      <c r="A36" s="133"/>
      <c r="B36" s="133"/>
      <c r="C36" s="133"/>
      <c r="D36" s="133"/>
      <c r="E36" s="133"/>
      <c r="F36" s="128"/>
      <c r="G36" s="128"/>
      <c r="H36" s="128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</row>
    <row r="37" spans="1:20" x14ac:dyDescent="0.25">
      <c r="A37" s="26">
        <v>18</v>
      </c>
      <c r="B37" s="40" t="s">
        <v>86</v>
      </c>
      <c r="C37" s="35" t="s">
        <v>14</v>
      </c>
      <c r="D37" s="125">
        <v>81.375</v>
      </c>
      <c r="E37" s="151">
        <v>36.75</v>
      </c>
      <c r="F37" s="80"/>
      <c r="G37" s="80"/>
      <c r="H37" s="80"/>
      <c r="I37" s="80"/>
      <c r="J37" s="80"/>
      <c r="K37" s="80"/>
      <c r="L37" s="80"/>
      <c r="M37" s="80" t="e">
        <f t="shared" si="0"/>
        <v>#NUM!</v>
      </c>
      <c r="N37" s="80" t="e">
        <f t="shared" si="1"/>
        <v>#NUM!</v>
      </c>
      <c r="O37" s="80" t="e">
        <f t="shared" si="2"/>
        <v>#NUM!</v>
      </c>
      <c r="P37" s="81" t="e">
        <f t="shared" si="3"/>
        <v>#DIV/0!</v>
      </c>
      <c r="Q37" s="81" t="e">
        <f t="shared" si="4"/>
        <v>#NUM!</v>
      </c>
      <c r="R37" s="82" t="e">
        <f t="shared" si="5"/>
        <v>#DIV/0!</v>
      </c>
      <c r="S37" s="83" t="e">
        <f t="shared" si="6"/>
        <v>#DIV/0!</v>
      </c>
      <c r="T37" s="84" t="e">
        <f t="shared" si="7"/>
        <v>#DIV/0!</v>
      </c>
    </row>
    <row r="38" spans="1:20" x14ac:dyDescent="0.25">
      <c r="A38" s="133"/>
      <c r="B38" s="133"/>
      <c r="C38" s="133"/>
      <c r="D38" s="133"/>
      <c r="E38" s="133"/>
      <c r="F38" s="128"/>
      <c r="G38" s="128"/>
      <c r="H38" s="128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</row>
    <row r="39" spans="1:20" x14ac:dyDescent="0.25">
      <c r="A39" s="26">
        <v>19</v>
      </c>
      <c r="B39" s="40" t="s">
        <v>89</v>
      </c>
      <c r="C39" s="35" t="s">
        <v>14</v>
      </c>
      <c r="D39" s="125">
        <v>982.08</v>
      </c>
      <c r="E39" s="151">
        <v>443.52</v>
      </c>
      <c r="F39" s="80"/>
      <c r="G39" s="80"/>
      <c r="H39" s="80"/>
      <c r="I39" s="80"/>
      <c r="J39" s="80"/>
      <c r="K39" s="80"/>
      <c r="L39" s="80"/>
      <c r="M39" s="80" t="e">
        <f t="shared" si="0"/>
        <v>#NUM!</v>
      </c>
      <c r="N39" s="80" t="e">
        <f t="shared" si="1"/>
        <v>#NUM!</v>
      </c>
      <c r="O39" s="80" t="e">
        <f t="shared" si="2"/>
        <v>#NUM!</v>
      </c>
      <c r="P39" s="81" t="e">
        <f>AVERAGE(F39,H39:I39)</f>
        <v>#DIV/0!</v>
      </c>
      <c r="Q39" s="81" t="e">
        <f>MEDIAN(F39,H39:I39)</f>
        <v>#NUM!</v>
      </c>
      <c r="R39" s="82" t="e">
        <f t="shared" si="5"/>
        <v>#DIV/0!</v>
      </c>
      <c r="S39" s="83" t="e">
        <f t="shared" si="6"/>
        <v>#DIV/0!</v>
      </c>
      <c r="T39" s="84" t="e">
        <f t="shared" si="7"/>
        <v>#DIV/0!</v>
      </c>
    </row>
    <row r="40" spans="1:20" x14ac:dyDescent="0.25">
      <c r="A40" s="133"/>
      <c r="B40" s="133"/>
      <c r="C40" s="133"/>
      <c r="D40" s="133"/>
      <c r="E40" s="133"/>
      <c r="F40" s="128"/>
      <c r="G40" s="128"/>
      <c r="H40" s="128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</row>
    <row r="41" spans="1:20" x14ac:dyDescent="0.25">
      <c r="A41" s="26">
        <v>20</v>
      </c>
      <c r="B41" s="40" t="s">
        <v>90</v>
      </c>
      <c r="C41" s="35" t="s">
        <v>14</v>
      </c>
      <c r="D41" s="125">
        <v>1588.75</v>
      </c>
      <c r="E41" s="151">
        <v>717.5</v>
      </c>
      <c r="F41" s="80"/>
      <c r="G41" s="80"/>
      <c r="H41" s="80"/>
      <c r="I41" s="80"/>
      <c r="J41" s="80"/>
      <c r="K41" s="80"/>
      <c r="L41" s="80"/>
      <c r="M41" s="80" t="e">
        <f t="shared" si="0"/>
        <v>#NUM!</v>
      </c>
      <c r="N41" s="80" t="e">
        <f t="shared" si="1"/>
        <v>#NUM!</v>
      </c>
      <c r="O41" s="80" t="e">
        <f t="shared" si="2"/>
        <v>#NUM!</v>
      </c>
      <c r="P41" s="81" t="e">
        <f t="shared" si="3"/>
        <v>#DIV/0!</v>
      </c>
      <c r="Q41" s="81" t="e">
        <f t="shared" si="4"/>
        <v>#NUM!</v>
      </c>
      <c r="R41" s="82" t="e">
        <f t="shared" si="5"/>
        <v>#DIV/0!</v>
      </c>
      <c r="S41" s="83" t="e">
        <f t="shared" si="6"/>
        <v>#DIV/0!</v>
      </c>
      <c r="T41" s="84" t="e">
        <f t="shared" si="7"/>
        <v>#DIV/0!</v>
      </c>
    </row>
    <row r="42" spans="1:20" x14ac:dyDescent="0.25">
      <c r="A42" s="133"/>
      <c r="B42" s="133"/>
      <c r="C42" s="133"/>
      <c r="D42" s="133"/>
      <c r="E42" s="133"/>
      <c r="F42" s="128"/>
      <c r="G42" s="128"/>
      <c r="H42" s="128"/>
      <c r="I42" s="128"/>
      <c r="J42" s="128"/>
      <c r="K42" s="133"/>
      <c r="L42" s="133"/>
      <c r="M42" s="133"/>
      <c r="N42" s="133"/>
      <c r="O42" s="133"/>
      <c r="P42" s="133"/>
      <c r="Q42" s="133"/>
      <c r="R42" s="133"/>
      <c r="S42" s="133"/>
      <c r="T42" s="133"/>
    </row>
    <row r="43" spans="1:20" x14ac:dyDescent="0.25">
      <c r="A43" s="26">
        <v>21</v>
      </c>
      <c r="B43" s="40" t="s">
        <v>99</v>
      </c>
      <c r="C43" s="35" t="s">
        <v>14</v>
      </c>
      <c r="D43" s="125">
        <v>3.1E-2</v>
      </c>
      <c r="E43" s="151">
        <v>1.4E-2</v>
      </c>
      <c r="F43" s="80"/>
      <c r="G43" s="80"/>
      <c r="H43" s="80"/>
      <c r="I43" s="80"/>
      <c r="J43" s="80"/>
      <c r="K43" s="80"/>
      <c r="L43" s="80"/>
      <c r="M43" s="80" t="e">
        <f t="shared" si="0"/>
        <v>#NUM!</v>
      </c>
      <c r="N43" s="80" t="e">
        <f t="shared" si="1"/>
        <v>#NUM!</v>
      </c>
      <c r="O43" s="80" t="e">
        <f t="shared" si="2"/>
        <v>#NUM!</v>
      </c>
      <c r="P43" s="81" t="e">
        <f>AVERAGE(F43,H43,J43)</f>
        <v>#DIV/0!</v>
      </c>
      <c r="Q43" s="81" t="e">
        <f>MEDIAN(F43,H43,J43)</f>
        <v>#NUM!</v>
      </c>
      <c r="R43" s="82" t="e">
        <f t="shared" si="5"/>
        <v>#DIV/0!</v>
      </c>
      <c r="S43" s="83" t="e">
        <f t="shared" si="6"/>
        <v>#DIV/0!</v>
      </c>
      <c r="T43" s="84" t="e">
        <f t="shared" si="7"/>
        <v>#DIV/0!</v>
      </c>
    </row>
    <row r="44" spans="1:20" x14ac:dyDescent="0.25">
      <c r="A44" s="133"/>
      <c r="B44" s="133"/>
      <c r="C44" s="133"/>
      <c r="D44" s="133"/>
      <c r="E44" s="133"/>
      <c r="F44" s="128"/>
      <c r="G44" s="128"/>
      <c r="H44" s="128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</row>
    <row r="45" spans="1:20" x14ac:dyDescent="0.25">
      <c r="A45" s="26">
        <v>22</v>
      </c>
      <c r="B45" s="40" t="s">
        <v>100</v>
      </c>
      <c r="C45" s="35" t="s">
        <v>14</v>
      </c>
      <c r="D45" s="125">
        <v>612.28099999999995</v>
      </c>
      <c r="E45" s="151">
        <v>276.51400000000001</v>
      </c>
      <c r="F45" s="80"/>
      <c r="G45" s="80"/>
      <c r="H45" s="80"/>
      <c r="I45" s="80"/>
      <c r="J45" s="80"/>
      <c r="K45" s="80"/>
      <c r="L45" s="80"/>
      <c r="M45" s="80" t="e">
        <f t="shared" si="0"/>
        <v>#NUM!</v>
      </c>
      <c r="N45" s="80" t="e">
        <f t="shared" si="1"/>
        <v>#NUM!</v>
      </c>
      <c r="O45" s="80" t="e">
        <f t="shared" si="2"/>
        <v>#NUM!</v>
      </c>
      <c r="P45" s="81" t="e">
        <f t="shared" si="3"/>
        <v>#DIV/0!</v>
      </c>
      <c r="Q45" s="81" t="e">
        <f t="shared" si="4"/>
        <v>#NUM!</v>
      </c>
      <c r="R45" s="82" t="e">
        <f t="shared" si="5"/>
        <v>#DIV/0!</v>
      </c>
      <c r="S45" s="83" t="e">
        <f t="shared" si="6"/>
        <v>#DIV/0!</v>
      </c>
      <c r="T45" s="84" t="e">
        <f t="shared" si="7"/>
        <v>#DIV/0!</v>
      </c>
    </row>
    <row r="46" spans="1:20" x14ac:dyDescent="0.25">
      <c r="A46" s="133"/>
      <c r="B46" s="133"/>
      <c r="C46" s="133"/>
      <c r="D46" s="133"/>
      <c r="E46" s="133"/>
      <c r="F46" s="128"/>
      <c r="G46" s="128"/>
      <c r="H46" s="128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</row>
    <row r="47" spans="1:20" x14ac:dyDescent="0.25">
      <c r="A47" s="26">
        <v>23</v>
      </c>
      <c r="B47" s="40" t="s">
        <v>101</v>
      </c>
      <c r="C47" s="35" t="s">
        <v>14</v>
      </c>
      <c r="D47" s="125">
        <v>750.82</v>
      </c>
      <c r="E47" s="151">
        <v>339.08</v>
      </c>
      <c r="F47" s="80"/>
      <c r="G47" s="80"/>
      <c r="H47" s="80"/>
      <c r="I47" s="80"/>
      <c r="J47" s="80"/>
      <c r="K47" s="80"/>
      <c r="L47" s="80"/>
      <c r="M47" s="80" t="e">
        <f t="shared" si="0"/>
        <v>#NUM!</v>
      </c>
      <c r="N47" s="80" t="e">
        <f t="shared" si="1"/>
        <v>#NUM!</v>
      </c>
      <c r="O47" s="80" t="e">
        <f t="shared" si="2"/>
        <v>#NUM!</v>
      </c>
      <c r="P47" s="81" t="e">
        <f t="shared" si="3"/>
        <v>#DIV/0!</v>
      </c>
      <c r="Q47" s="81" t="e">
        <f t="shared" si="4"/>
        <v>#NUM!</v>
      </c>
      <c r="R47" s="82" t="e">
        <f t="shared" si="5"/>
        <v>#DIV/0!</v>
      </c>
      <c r="S47" s="83" t="e">
        <f t="shared" si="6"/>
        <v>#DIV/0!</v>
      </c>
      <c r="T47" s="84" t="e">
        <f t="shared" si="7"/>
        <v>#DIV/0!</v>
      </c>
    </row>
    <row r="48" spans="1:20" x14ac:dyDescent="0.25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</row>
    <row r="49" spans="1:20" x14ac:dyDescent="0.25">
      <c r="A49" s="26">
        <v>24</v>
      </c>
      <c r="B49" s="40" t="s">
        <v>30</v>
      </c>
      <c r="C49" s="35" t="s">
        <v>14</v>
      </c>
      <c r="D49" s="125">
        <v>62.774999999999999</v>
      </c>
      <c r="E49" s="151">
        <v>28.35</v>
      </c>
      <c r="F49" s="80"/>
      <c r="G49" s="80"/>
      <c r="H49" s="80"/>
      <c r="I49" s="80"/>
      <c r="J49" s="80"/>
      <c r="K49" s="80"/>
      <c r="L49" s="80"/>
      <c r="M49" s="80" t="e">
        <f t="shared" si="0"/>
        <v>#NUM!</v>
      </c>
      <c r="N49" s="80" t="e">
        <f t="shared" si="1"/>
        <v>#NUM!</v>
      </c>
      <c r="O49" s="80" t="e">
        <f t="shared" si="2"/>
        <v>#NUM!</v>
      </c>
      <c r="P49" s="81" t="e">
        <f>AVERAGE(F49:H49)</f>
        <v>#DIV/0!</v>
      </c>
      <c r="Q49" s="81" t="e">
        <f>MEDIAN(F49:H49)</f>
        <v>#NUM!</v>
      </c>
      <c r="R49" s="82" t="e">
        <f t="shared" si="5"/>
        <v>#DIV/0!</v>
      </c>
      <c r="S49" s="83" t="e">
        <f t="shared" si="6"/>
        <v>#DIV/0!</v>
      </c>
      <c r="T49" s="84" t="e">
        <f t="shared" si="7"/>
        <v>#DIV/0!</v>
      </c>
    </row>
    <row r="50" spans="1:20" x14ac:dyDescent="0.25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</row>
    <row r="51" spans="1:20" x14ac:dyDescent="0.25">
      <c r="A51" s="26">
        <v>25</v>
      </c>
      <c r="B51" s="40" t="s">
        <v>131</v>
      </c>
      <c r="C51" s="35" t="s">
        <v>14</v>
      </c>
      <c r="D51" s="125">
        <v>249.98400000000001</v>
      </c>
      <c r="E51" s="151">
        <v>112.896</v>
      </c>
      <c r="F51" s="80"/>
      <c r="G51" s="80"/>
      <c r="H51" s="80"/>
      <c r="I51" s="80"/>
      <c r="J51" s="80"/>
      <c r="K51" s="80"/>
      <c r="L51" s="80"/>
      <c r="M51" s="80" t="e">
        <f t="shared" si="0"/>
        <v>#NUM!</v>
      </c>
      <c r="N51" s="80" t="e">
        <f t="shared" si="1"/>
        <v>#NUM!</v>
      </c>
      <c r="O51" s="80" t="e">
        <f t="shared" si="2"/>
        <v>#NUM!</v>
      </c>
      <c r="P51" s="81" t="e">
        <f t="shared" si="3"/>
        <v>#DIV/0!</v>
      </c>
      <c r="Q51" s="81" t="e">
        <f t="shared" si="4"/>
        <v>#NUM!</v>
      </c>
      <c r="R51" s="82" t="e">
        <f t="shared" si="5"/>
        <v>#DIV/0!</v>
      </c>
      <c r="S51" s="83" t="e">
        <f t="shared" si="6"/>
        <v>#DIV/0!</v>
      </c>
      <c r="T51" s="84" t="e">
        <f t="shared" si="7"/>
        <v>#DIV/0!</v>
      </c>
    </row>
    <row r="52" spans="1:20" x14ac:dyDescent="0.25">
      <c r="A52" s="133"/>
      <c r="B52" s="133"/>
      <c r="C52" s="133"/>
      <c r="D52" s="133"/>
      <c r="E52" s="133"/>
      <c r="F52" s="128"/>
      <c r="G52" s="128"/>
      <c r="H52" s="128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</row>
    <row r="53" spans="1:20" x14ac:dyDescent="0.25">
      <c r="A53" s="26">
        <v>26</v>
      </c>
      <c r="B53" s="40" t="s">
        <v>104</v>
      </c>
      <c r="C53" s="35" t="s">
        <v>14</v>
      </c>
      <c r="D53" s="125">
        <v>294.5</v>
      </c>
      <c r="E53" s="151">
        <v>133</v>
      </c>
      <c r="F53" s="80"/>
      <c r="G53" s="80"/>
      <c r="H53" s="80"/>
      <c r="I53" s="80"/>
      <c r="J53" s="80"/>
      <c r="K53" s="80"/>
      <c r="L53" s="80"/>
      <c r="M53" s="80" t="e">
        <f t="shared" si="0"/>
        <v>#NUM!</v>
      </c>
      <c r="N53" s="80" t="e">
        <f t="shared" si="1"/>
        <v>#NUM!</v>
      </c>
      <c r="O53" s="80" t="e">
        <f t="shared" si="2"/>
        <v>#NUM!</v>
      </c>
      <c r="P53" s="81" t="e">
        <f t="shared" si="3"/>
        <v>#DIV/0!</v>
      </c>
      <c r="Q53" s="81" t="e">
        <f t="shared" si="4"/>
        <v>#NUM!</v>
      </c>
      <c r="R53" s="82" t="e">
        <f t="shared" si="5"/>
        <v>#DIV/0!</v>
      </c>
      <c r="S53" s="83" t="e">
        <f t="shared" si="6"/>
        <v>#DIV/0!</v>
      </c>
      <c r="T53" s="84" t="e">
        <f t="shared" si="7"/>
        <v>#DIV/0!</v>
      </c>
    </row>
    <row r="54" spans="1:20" x14ac:dyDescent="0.25">
      <c r="A54" s="133"/>
      <c r="B54" s="133"/>
      <c r="C54" s="133"/>
      <c r="D54" s="133"/>
      <c r="E54" s="133"/>
      <c r="F54" s="128"/>
      <c r="G54" s="128"/>
      <c r="H54" s="128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</row>
    <row r="55" spans="1:20" x14ac:dyDescent="0.25">
      <c r="A55" s="26">
        <v>27</v>
      </c>
      <c r="B55" s="40" t="s">
        <v>105</v>
      </c>
      <c r="C55" s="35" t="s">
        <v>26</v>
      </c>
      <c r="D55" s="125">
        <v>1.55</v>
      </c>
      <c r="E55" s="151">
        <v>0.7</v>
      </c>
      <c r="F55" s="80"/>
      <c r="G55" s="80"/>
      <c r="H55" s="80"/>
      <c r="I55" s="80"/>
      <c r="J55" s="80"/>
      <c r="K55" s="80"/>
      <c r="L55" s="80"/>
      <c r="M55" s="80" t="e">
        <f t="shared" si="0"/>
        <v>#NUM!</v>
      </c>
      <c r="N55" s="80" t="e">
        <f t="shared" si="1"/>
        <v>#NUM!</v>
      </c>
      <c r="O55" s="80" t="e">
        <f t="shared" si="2"/>
        <v>#NUM!</v>
      </c>
      <c r="P55" s="81" t="e">
        <f t="shared" si="3"/>
        <v>#DIV/0!</v>
      </c>
      <c r="Q55" s="81" t="e">
        <f t="shared" si="4"/>
        <v>#NUM!</v>
      </c>
      <c r="R55" s="82" t="e">
        <f t="shared" si="5"/>
        <v>#DIV/0!</v>
      </c>
      <c r="S55" s="83" t="e">
        <f t="shared" si="6"/>
        <v>#DIV/0!</v>
      </c>
      <c r="T55" s="84" t="e">
        <f t="shared" si="7"/>
        <v>#DIV/0!</v>
      </c>
    </row>
    <row r="56" spans="1:20" x14ac:dyDescent="0.25">
      <c r="A56" s="128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</row>
    <row r="57" spans="1:20" x14ac:dyDescent="0.25">
      <c r="A57" s="26">
        <v>28</v>
      </c>
      <c r="B57" s="40" t="s">
        <v>33</v>
      </c>
      <c r="C57" s="35" t="s">
        <v>26</v>
      </c>
      <c r="D57" s="125">
        <v>209.25</v>
      </c>
      <c r="E57" s="151">
        <v>94.5</v>
      </c>
      <c r="F57" s="80"/>
      <c r="G57" s="80"/>
      <c r="H57" s="80"/>
      <c r="I57" s="80"/>
      <c r="J57" s="80"/>
      <c r="K57" s="80"/>
      <c r="L57" s="80"/>
      <c r="M57" s="80" t="e">
        <f t="shared" si="0"/>
        <v>#NUM!</v>
      </c>
      <c r="N57" s="80" t="e">
        <f t="shared" si="1"/>
        <v>#NUM!</v>
      </c>
      <c r="O57" s="80" t="e">
        <f t="shared" si="2"/>
        <v>#NUM!</v>
      </c>
      <c r="P57" s="81" t="e">
        <f t="shared" si="3"/>
        <v>#DIV/0!</v>
      </c>
      <c r="Q57" s="81" t="e">
        <f t="shared" si="4"/>
        <v>#NUM!</v>
      </c>
      <c r="R57" s="82" t="e">
        <f t="shared" si="5"/>
        <v>#DIV/0!</v>
      </c>
      <c r="S57" s="83" t="e">
        <f t="shared" si="6"/>
        <v>#DIV/0!</v>
      </c>
      <c r="T57" s="84" t="e">
        <f t="shared" si="7"/>
        <v>#DIV/0!</v>
      </c>
    </row>
    <row r="58" spans="1:20" x14ac:dyDescent="0.25">
      <c r="A58" s="133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</row>
    <row r="59" spans="1:20" x14ac:dyDescent="0.25">
      <c r="A59" s="26">
        <v>29</v>
      </c>
      <c r="B59" s="40" t="s">
        <v>132</v>
      </c>
      <c r="C59" s="35" t="s">
        <v>14</v>
      </c>
      <c r="D59" s="125">
        <v>310</v>
      </c>
      <c r="E59" s="151">
        <v>140</v>
      </c>
      <c r="F59" s="80"/>
      <c r="G59" s="80"/>
      <c r="H59" s="80"/>
      <c r="I59" s="80"/>
      <c r="J59" s="80"/>
      <c r="K59" s="80"/>
      <c r="L59" s="80"/>
      <c r="M59" s="80" t="e">
        <f t="shared" si="0"/>
        <v>#NUM!</v>
      </c>
      <c r="N59" s="80" t="e">
        <f t="shared" si="1"/>
        <v>#NUM!</v>
      </c>
      <c r="O59" s="80" t="e">
        <f t="shared" si="2"/>
        <v>#NUM!</v>
      </c>
      <c r="P59" s="81" t="e">
        <f t="shared" si="3"/>
        <v>#DIV/0!</v>
      </c>
      <c r="Q59" s="81" t="e">
        <f t="shared" si="4"/>
        <v>#NUM!</v>
      </c>
      <c r="R59" s="82" t="e">
        <f t="shared" si="5"/>
        <v>#DIV/0!</v>
      </c>
      <c r="S59" s="83" t="e">
        <f t="shared" si="6"/>
        <v>#DIV/0!</v>
      </c>
      <c r="T59" s="84" t="e">
        <f t="shared" si="7"/>
        <v>#DIV/0!</v>
      </c>
    </row>
    <row r="60" spans="1:20" x14ac:dyDescent="0.25">
      <c r="A60" s="133"/>
      <c r="B60" s="133"/>
      <c r="C60" s="133"/>
      <c r="D60" s="133"/>
      <c r="E60" s="133"/>
      <c r="F60" s="128"/>
      <c r="G60" s="128"/>
      <c r="H60" s="128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</row>
    <row r="61" spans="1:20" x14ac:dyDescent="0.25">
      <c r="A61" s="26">
        <v>30</v>
      </c>
      <c r="B61" s="40" t="s">
        <v>112</v>
      </c>
      <c r="C61" s="35" t="s">
        <v>14</v>
      </c>
      <c r="D61" s="125">
        <v>1168.2349999999999</v>
      </c>
      <c r="E61" s="151">
        <v>527.59</v>
      </c>
      <c r="F61" s="80"/>
      <c r="G61" s="80"/>
      <c r="H61" s="80"/>
      <c r="I61" s="80"/>
      <c r="J61" s="80"/>
      <c r="K61" s="80"/>
      <c r="L61" s="80"/>
      <c r="M61" s="80" t="e">
        <f t="shared" si="0"/>
        <v>#NUM!</v>
      </c>
      <c r="N61" s="80" t="e">
        <f t="shared" si="1"/>
        <v>#NUM!</v>
      </c>
      <c r="O61" s="80" t="e">
        <f t="shared" si="2"/>
        <v>#NUM!</v>
      </c>
      <c r="P61" s="81" t="e">
        <f t="shared" si="3"/>
        <v>#DIV/0!</v>
      </c>
      <c r="Q61" s="81" t="e">
        <f t="shared" si="4"/>
        <v>#NUM!</v>
      </c>
      <c r="R61" s="82" t="e">
        <f t="shared" si="5"/>
        <v>#DIV/0!</v>
      </c>
      <c r="S61" s="83" t="e">
        <f t="shared" si="6"/>
        <v>#DIV/0!</v>
      </c>
      <c r="T61" s="84" t="e">
        <f t="shared" si="7"/>
        <v>#DIV/0!</v>
      </c>
    </row>
    <row r="62" spans="1:20" x14ac:dyDescent="0.25">
      <c r="A62" s="133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</row>
    <row r="63" spans="1:20" x14ac:dyDescent="0.25">
      <c r="A63" s="26">
        <v>31</v>
      </c>
      <c r="B63" s="40" t="s">
        <v>133</v>
      </c>
      <c r="C63" s="35" t="s">
        <v>14</v>
      </c>
      <c r="D63" s="125">
        <v>3.875</v>
      </c>
      <c r="E63" s="151">
        <v>1.75</v>
      </c>
      <c r="F63" s="80"/>
      <c r="G63" s="80"/>
      <c r="H63" s="80"/>
      <c r="I63" s="80"/>
      <c r="J63" s="80"/>
      <c r="K63" s="80"/>
      <c r="L63" s="80"/>
      <c r="M63" s="80" t="e">
        <f t="shared" si="0"/>
        <v>#NUM!</v>
      </c>
      <c r="N63" s="80" t="e">
        <f t="shared" si="1"/>
        <v>#NUM!</v>
      </c>
      <c r="O63" s="80" t="e">
        <f t="shared" si="2"/>
        <v>#NUM!</v>
      </c>
      <c r="P63" s="81" t="e">
        <f t="shared" si="3"/>
        <v>#DIV/0!</v>
      </c>
      <c r="Q63" s="81" t="e">
        <f t="shared" si="4"/>
        <v>#NUM!</v>
      </c>
      <c r="R63" s="82" t="e">
        <f t="shared" si="5"/>
        <v>#DIV/0!</v>
      </c>
      <c r="S63" s="83" t="e">
        <f t="shared" si="6"/>
        <v>#DIV/0!</v>
      </c>
      <c r="T63" s="84" t="e">
        <f t="shared" si="7"/>
        <v>#DIV/0!</v>
      </c>
    </row>
    <row r="64" spans="1:20" x14ac:dyDescent="0.25">
      <c r="A64" s="133"/>
      <c r="B64" s="133"/>
      <c r="C64" s="133"/>
      <c r="D64" s="133"/>
      <c r="E64" s="133"/>
      <c r="F64" s="128"/>
      <c r="G64" s="128"/>
      <c r="H64" s="128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</row>
    <row r="65" spans="1:20" x14ac:dyDescent="0.25">
      <c r="A65" s="26">
        <v>32</v>
      </c>
      <c r="B65" s="40" t="s">
        <v>113</v>
      </c>
      <c r="C65" s="35" t="s">
        <v>14</v>
      </c>
      <c r="D65" s="125">
        <v>156.24</v>
      </c>
      <c r="E65" s="151">
        <v>70.56</v>
      </c>
      <c r="F65" s="80"/>
      <c r="G65" s="80"/>
      <c r="H65" s="80"/>
      <c r="I65" s="80"/>
      <c r="J65" s="80"/>
      <c r="K65" s="80"/>
      <c r="L65" s="80"/>
      <c r="M65" s="80" t="e">
        <f t="shared" si="0"/>
        <v>#NUM!</v>
      </c>
      <c r="N65" s="80" t="e">
        <f t="shared" si="1"/>
        <v>#NUM!</v>
      </c>
      <c r="O65" s="80" t="e">
        <f t="shared" si="2"/>
        <v>#NUM!</v>
      </c>
      <c r="P65" s="81" t="e">
        <f t="shared" si="3"/>
        <v>#DIV/0!</v>
      </c>
      <c r="Q65" s="81" t="e">
        <f t="shared" si="4"/>
        <v>#NUM!</v>
      </c>
      <c r="R65" s="82" t="e">
        <f t="shared" si="5"/>
        <v>#DIV/0!</v>
      </c>
      <c r="S65" s="83" t="e">
        <f t="shared" si="6"/>
        <v>#DIV/0!</v>
      </c>
      <c r="T65" s="84" t="e">
        <f t="shared" si="7"/>
        <v>#DIV/0!</v>
      </c>
    </row>
    <row r="66" spans="1:20" x14ac:dyDescent="0.25">
      <c r="A66" s="133"/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</row>
    <row r="67" spans="1:20" x14ac:dyDescent="0.25">
      <c r="A67" s="26">
        <v>33</v>
      </c>
      <c r="B67" s="40" t="s">
        <v>134</v>
      </c>
      <c r="C67" s="35" t="s">
        <v>14</v>
      </c>
      <c r="D67" s="125">
        <v>136.71</v>
      </c>
      <c r="E67" s="151">
        <v>61.74</v>
      </c>
      <c r="F67" s="80"/>
      <c r="G67" s="80"/>
      <c r="H67" s="80"/>
      <c r="I67" s="80"/>
      <c r="J67" s="80"/>
      <c r="K67" s="80"/>
      <c r="L67" s="80"/>
      <c r="M67" s="80" t="e">
        <f t="shared" si="0"/>
        <v>#NUM!</v>
      </c>
      <c r="N67" s="80" t="e">
        <f t="shared" si="1"/>
        <v>#NUM!</v>
      </c>
      <c r="O67" s="80" t="e">
        <f t="shared" si="2"/>
        <v>#NUM!</v>
      </c>
      <c r="P67" s="81" t="e">
        <f t="shared" si="3"/>
        <v>#DIV/0!</v>
      </c>
      <c r="Q67" s="81" t="e">
        <f t="shared" si="4"/>
        <v>#NUM!</v>
      </c>
      <c r="R67" s="82" t="e">
        <f t="shared" si="5"/>
        <v>#DIV/0!</v>
      </c>
      <c r="S67" s="83" t="e">
        <f t="shared" si="6"/>
        <v>#DIV/0!</v>
      </c>
      <c r="T67" s="84" t="e">
        <f t="shared" si="7"/>
        <v>#DIV/0!</v>
      </c>
    </row>
    <row r="68" spans="1:20" x14ac:dyDescent="0.25">
      <c r="A68" s="128"/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</row>
    <row r="69" spans="1:20" x14ac:dyDescent="0.25">
      <c r="A69" s="26">
        <v>34</v>
      </c>
      <c r="B69" s="40" t="s">
        <v>40</v>
      </c>
      <c r="C69" s="35" t="s">
        <v>14</v>
      </c>
      <c r="D69" s="125">
        <v>31</v>
      </c>
      <c r="E69" s="151">
        <v>14</v>
      </c>
      <c r="F69" s="80"/>
      <c r="G69" s="80"/>
      <c r="H69" s="80"/>
      <c r="I69" s="80"/>
      <c r="J69" s="80"/>
      <c r="K69" s="80"/>
      <c r="L69" s="80"/>
      <c r="M69" s="80" t="e">
        <f t="shared" si="0"/>
        <v>#NUM!</v>
      </c>
      <c r="N69" s="80" t="e">
        <f t="shared" si="1"/>
        <v>#NUM!</v>
      </c>
      <c r="O69" s="80" t="e">
        <f t="shared" si="2"/>
        <v>#NUM!</v>
      </c>
      <c r="P69" s="81" t="e">
        <f t="shared" si="3"/>
        <v>#DIV/0!</v>
      </c>
      <c r="Q69" s="81" t="e">
        <f t="shared" si="4"/>
        <v>#NUM!</v>
      </c>
      <c r="R69" s="82" t="e">
        <f t="shared" si="5"/>
        <v>#DIV/0!</v>
      </c>
      <c r="S69" s="83" t="e">
        <f t="shared" si="6"/>
        <v>#DIV/0!</v>
      </c>
      <c r="T69" s="84" t="e">
        <f t="shared" si="7"/>
        <v>#DIV/0!</v>
      </c>
    </row>
    <row r="70" spans="1:20" x14ac:dyDescent="0.25">
      <c r="A70" s="128"/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</row>
    <row r="71" spans="1:20" x14ac:dyDescent="0.25">
      <c r="A71" s="26">
        <v>35</v>
      </c>
      <c r="B71" s="40" t="s">
        <v>41</v>
      </c>
      <c r="C71" s="35" t="s">
        <v>14</v>
      </c>
      <c r="D71" s="125">
        <v>88.35</v>
      </c>
      <c r="E71" s="151">
        <v>39.9</v>
      </c>
      <c r="F71" s="80"/>
      <c r="G71" s="80"/>
      <c r="H71" s="80"/>
      <c r="I71" s="80"/>
      <c r="J71" s="80"/>
      <c r="K71" s="80"/>
      <c r="L71" s="80"/>
      <c r="M71" s="80" t="e">
        <f t="shared" si="0"/>
        <v>#NUM!</v>
      </c>
      <c r="N71" s="80" t="e">
        <f t="shared" si="1"/>
        <v>#NUM!</v>
      </c>
      <c r="O71" s="80" t="e">
        <f t="shared" si="2"/>
        <v>#NUM!</v>
      </c>
      <c r="P71" s="81" t="e">
        <f t="shared" si="3"/>
        <v>#DIV/0!</v>
      </c>
      <c r="Q71" s="81" t="e">
        <f t="shared" si="4"/>
        <v>#NUM!</v>
      </c>
      <c r="R71" s="82" t="e">
        <f t="shared" si="5"/>
        <v>#DIV/0!</v>
      </c>
      <c r="S71" s="83" t="e">
        <f t="shared" si="6"/>
        <v>#DIV/0!</v>
      </c>
      <c r="T71" s="84" t="e">
        <f t="shared" si="7"/>
        <v>#DIV/0!</v>
      </c>
    </row>
    <row r="72" spans="1:20" x14ac:dyDescent="0.25">
      <c r="A72" s="133"/>
      <c r="B72" s="133"/>
      <c r="C72" s="133"/>
      <c r="D72" s="133"/>
      <c r="E72" s="133"/>
      <c r="F72" s="128"/>
      <c r="G72" s="128"/>
      <c r="H72" s="128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</row>
    <row r="73" spans="1:20" x14ac:dyDescent="0.25">
      <c r="A73" s="26">
        <v>36</v>
      </c>
      <c r="B73" s="40" t="s">
        <v>124</v>
      </c>
      <c r="C73" s="35" t="s">
        <v>14</v>
      </c>
      <c r="D73" s="125">
        <v>19.375</v>
      </c>
      <c r="E73" s="151">
        <v>8.75</v>
      </c>
      <c r="F73" s="80"/>
      <c r="G73" s="80"/>
      <c r="H73" s="80"/>
      <c r="I73" s="80"/>
      <c r="J73" s="80"/>
      <c r="K73" s="80"/>
      <c r="L73" s="80"/>
      <c r="M73" s="80" t="e">
        <f t="shared" si="0"/>
        <v>#NUM!</v>
      </c>
      <c r="N73" s="80" t="e">
        <f t="shared" si="1"/>
        <v>#NUM!</v>
      </c>
      <c r="O73" s="80" t="e">
        <f t="shared" si="2"/>
        <v>#NUM!</v>
      </c>
      <c r="P73" s="81" t="e">
        <f t="shared" si="3"/>
        <v>#DIV/0!</v>
      </c>
      <c r="Q73" s="81" t="e">
        <f t="shared" si="4"/>
        <v>#NUM!</v>
      </c>
      <c r="R73" s="82" t="e">
        <f t="shared" si="5"/>
        <v>#DIV/0!</v>
      </c>
      <c r="S73" s="83" t="e">
        <f t="shared" si="6"/>
        <v>#DIV/0!</v>
      </c>
      <c r="T73" s="84" t="e">
        <f t="shared" si="7"/>
        <v>#DIV/0!</v>
      </c>
    </row>
    <row r="74" spans="1:20" x14ac:dyDescent="0.25">
      <c r="A74" s="133"/>
      <c r="B74" s="133"/>
      <c r="C74" s="133"/>
      <c r="D74" s="133"/>
      <c r="E74" s="133"/>
      <c r="F74" s="128"/>
      <c r="G74" s="128"/>
      <c r="H74" s="128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</row>
    <row r="75" spans="1:20" x14ac:dyDescent="0.25">
      <c r="A75" s="26">
        <v>37</v>
      </c>
      <c r="B75" s="40" t="s">
        <v>125</v>
      </c>
      <c r="C75" s="35" t="s">
        <v>14</v>
      </c>
      <c r="D75" s="125">
        <v>7.75</v>
      </c>
      <c r="E75" s="151">
        <v>3.5</v>
      </c>
      <c r="F75" s="80"/>
      <c r="G75" s="80"/>
      <c r="H75" s="80"/>
      <c r="I75" s="80"/>
      <c r="J75" s="80"/>
      <c r="K75" s="80"/>
      <c r="L75" s="80"/>
      <c r="M75" s="80" t="e">
        <f t="shared" si="0"/>
        <v>#NUM!</v>
      </c>
      <c r="N75" s="80" t="e">
        <f t="shared" si="1"/>
        <v>#NUM!</v>
      </c>
      <c r="O75" s="80" t="e">
        <f t="shared" si="2"/>
        <v>#NUM!</v>
      </c>
      <c r="P75" s="81" t="e">
        <f t="shared" si="3"/>
        <v>#DIV/0!</v>
      </c>
      <c r="Q75" s="81" t="e">
        <f t="shared" si="4"/>
        <v>#NUM!</v>
      </c>
      <c r="R75" s="82" t="e">
        <f t="shared" si="5"/>
        <v>#DIV/0!</v>
      </c>
      <c r="S75" s="83" t="e">
        <f t="shared" si="6"/>
        <v>#DIV/0!</v>
      </c>
      <c r="T75" s="84" t="e">
        <f t="shared" si="7"/>
        <v>#DIV/0!</v>
      </c>
    </row>
    <row r="76" spans="1:20" x14ac:dyDescent="0.25">
      <c r="A76" s="133"/>
      <c r="B76" s="133"/>
      <c r="C76" s="133"/>
      <c r="D76" s="133"/>
      <c r="E76" s="133"/>
      <c r="F76" s="128"/>
      <c r="G76" s="128"/>
      <c r="H76" s="128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</row>
    <row r="77" spans="1:20" x14ac:dyDescent="0.25">
      <c r="A77" s="26">
        <v>38</v>
      </c>
      <c r="B77" s="40" t="s">
        <v>126</v>
      </c>
      <c r="C77" s="35" t="s">
        <v>14</v>
      </c>
      <c r="D77" s="125">
        <v>755.625</v>
      </c>
      <c r="E77" s="151">
        <v>341.25</v>
      </c>
      <c r="F77" s="80"/>
      <c r="G77" s="80"/>
      <c r="H77" s="80"/>
      <c r="I77" s="80"/>
      <c r="J77" s="80"/>
      <c r="K77" s="80"/>
      <c r="L77" s="80"/>
      <c r="M77" s="80" t="e">
        <f t="shared" si="0"/>
        <v>#NUM!</v>
      </c>
      <c r="N77" s="80" t="e">
        <f t="shared" si="1"/>
        <v>#NUM!</v>
      </c>
      <c r="O77" s="80" t="e">
        <f t="shared" si="2"/>
        <v>#NUM!</v>
      </c>
      <c r="P77" s="81" t="e">
        <f t="shared" si="3"/>
        <v>#DIV/0!</v>
      </c>
      <c r="Q77" s="81" t="e">
        <f t="shared" si="4"/>
        <v>#NUM!</v>
      </c>
      <c r="R77" s="82" t="e">
        <f t="shared" si="5"/>
        <v>#DIV/0!</v>
      </c>
      <c r="S77" s="83" t="e">
        <f t="shared" si="6"/>
        <v>#DIV/0!</v>
      </c>
      <c r="T77" s="84" t="e">
        <f t="shared" si="7"/>
        <v>#DIV/0!</v>
      </c>
    </row>
    <row r="78" spans="1:20" x14ac:dyDescent="0.25">
      <c r="A78" s="133"/>
      <c r="B78" s="133"/>
      <c r="C78" s="133"/>
      <c r="D78" s="133"/>
      <c r="E78" s="133"/>
      <c r="F78" s="128"/>
      <c r="G78" s="128"/>
      <c r="H78" s="128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</row>
    <row r="79" spans="1:20" x14ac:dyDescent="0.25">
      <c r="A79" s="26">
        <v>39</v>
      </c>
      <c r="B79" s="40" t="s">
        <v>128</v>
      </c>
      <c r="C79" s="41" t="s">
        <v>14</v>
      </c>
      <c r="D79" s="150">
        <v>111</v>
      </c>
      <c r="E79" s="152">
        <v>51.8</v>
      </c>
      <c r="F79" s="80"/>
      <c r="G79" s="80"/>
      <c r="H79" s="80"/>
      <c r="I79" s="80"/>
      <c r="J79" s="80"/>
      <c r="K79" s="80"/>
      <c r="L79" s="80"/>
      <c r="M79" s="80" t="e">
        <f t="shared" si="0"/>
        <v>#NUM!</v>
      </c>
      <c r="N79" s="80" t="e">
        <f t="shared" si="1"/>
        <v>#NUM!</v>
      </c>
      <c r="O79" s="80" t="e">
        <f t="shared" si="2"/>
        <v>#NUM!</v>
      </c>
      <c r="P79" s="81" t="e">
        <f>AVERAGE(F79:H79)</f>
        <v>#DIV/0!</v>
      </c>
      <c r="Q79" s="81" t="e">
        <f>MEDIAN(F79:H79)</f>
        <v>#NUM!</v>
      </c>
      <c r="R79" s="82" t="e">
        <f t="shared" si="5"/>
        <v>#DIV/0!</v>
      </c>
      <c r="S79" s="83" t="e">
        <f t="shared" si="6"/>
        <v>#DIV/0!</v>
      </c>
      <c r="T79" s="84" t="e">
        <f t="shared" si="7"/>
        <v>#DIV/0!</v>
      </c>
    </row>
    <row r="80" spans="1:20" x14ac:dyDescent="0.25">
      <c r="A80" s="133"/>
      <c r="B80" s="133"/>
      <c r="C80" s="133"/>
      <c r="D80" s="133"/>
      <c r="E80" s="133"/>
      <c r="F80" s="128"/>
      <c r="G80" s="128"/>
      <c r="H80" s="128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</row>
    <row r="81" spans="1:20" x14ac:dyDescent="0.25">
      <c r="A81" s="26">
        <v>40</v>
      </c>
      <c r="B81" s="134" t="s">
        <v>305</v>
      </c>
      <c r="C81" s="135" t="s">
        <v>26</v>
      </c>
      <c r="D81" s="150">
        <v>26.04</v>
      </c>
      <c r="E81" s="153">
        <v>11.76</v>
      </c>
      <c r="F81" s="80"/>
      <c r="G81" s="80"/>
      <c r="H81" s="80"/>
      <c r="I81" s="80"/>
      <c r="J81" s="80"/>
      <c r="K81" s="80"/>
      <c r="L81" s="80"/>
      <c r="M81" s="80" t="e">
        <f t="shared" si="0"/>
        <v>#NUM!</v>
      </c>
      <c r="N81" s="80" t="e">
        <f t="shared" si="1"/>
        <v>#NUM!</v>
      </c>
      <c r="O81" s="80" t="e">
        <f t="shared" si="2"/>
        <v>#NUM!</v>
      </c>
      <c r="P81" s="81" t="e">
        <f t="shared" si="3"/>
        <v>#DIV/0!</v>
      </c>
      <c r="Q81" s="81" t="e">
        <f t="shared" si="4"/>
        <v>#NUM!</v>
      </c>
      <c r="R81" s="82" t="e">
        <f t="shared" si="5"/>
        <v>#DIV/0!</v>
      </c>
      <c r="S81" s="83" t="e">
        <f t="shared" si="6"/>
        <v>#DIV/0!</v>
      </c>
      <c r="T81" s="84" t="e">
        <f t="shared" si="7"/>
        <v>#DIV/0!</v>
      </c>
    </row>
    <row r="82" spans="1:20" x14ac:dyDescent="0.25">
      <c r="A82" s="382" t="s">
        <v>284</v>
      </c>
      <c r="B82" s="382"/>
      <c r="C82" s="382"/>
      <c r="D82" s="382"/>
      <c r="E82" s="382"/>
      <c r="F82" s="382"/>
      <c r="G82" s="382"/>
      <c r="H82" s="382"/>
      <c r="I82" s="382"/>
      <c r="J82" s="382"/>
      <c r="K82" s="382"/>
      <c r="L82" s="382"/>
      <c r="M82" s="382"/>
      <c r="N82" s="382"/>
      <c r="O82" s="382"/>
      <c r="P82" s="382"/>
      <c r="Q82" s="382"/>
      <c r="R82" s="382"/>
      <c r="S82" s="90" t="e">
        <f>SUM(S3:S81)</f>
        <v>#DIV/0!</v>
      </c>
      <c r="T82" s="85" t="e">
        <f>SUM(T3:T81)</f>
        <v>#DIV/0!</v>
      </c>
    </row>
  </sheetData>
  <mergeCells count="5">
    <mergeCell ref="A1:E1"/>
    <mergeCell ref="F1:L1"/>
    <mergeCell ref="P1:T1"/>
    <mergeCell ref="A82:R82"/>
    <mergeCell ref="M1:O1"/>
  </mergeCells>
  <pageMargins left="0.511811024" right="0.511811024" top="0.78740157499999996" bottom="0.78740157499999996" header="0.31496062000000002" footer="0.31496062000000002"/>
  <pageSetup paperSize="9" scale="2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-0.499984740745262"/>
  </sheetPr>
  <dimension ref="A1:W150"/>
  <sheetViews>
    <sheetView view="pageBreakPreview" zoomScale="70" zoomScaleNormal="110" zoomScaleSheetLayoutView="70" workbookViewId="0">
      <selection activeCell="E141" activeCellId="31" sqref="E7 E9 E11 E13 E15 E21 E23 E31 E33 F33 E39 E49 E51 E53 E55 E65 E73 E75 E87 F87 E91 J93 J95 H95 E101 H105 J105 G111 G121 H121 H129 E141"/>
    </sheetView>
  </sheetViews>
  <sheetFormatPr defaultColWidth="9.140625" defaultRowHeight="15" x14ac:dyDescent="0.25"/>
  <cols>
    <col min="1" max="1" width="5.7109375" style="3" bestFit="1" customWidth="1"/>
    <col min="2" max="2" width="38.28515625" style="4" customWidth="1"/>
    <col min="3" max="3" width="15" style="63" customWidth="1"/>
    <col min="4" max="4" width="14.85546875" style="63" customWidth="1"/>
    <col min="5" max="5" width="16.7109375" style="1" customWidth="1"/>
    <col min="6" max="8" width="23.5703125" style="1" customWidth="1"/>
    <col min="9" max="9" width="18.28515625" style="1" customWidth="1"/>
    <col min="10" max="17" width="16.7109375" style="1" customWidth="1"/>
    <col min="18" max="18" width="24.42578125" style="86" customWidth="1"/>
    <col min="19" max="19" width="19.7109375" style="1" bestFit="1" customWidth="1"/>
    <col min="20" max="20" width="12.140625" style="1" bestFit="1" customWidth="1"/>
    <col min="21" max="21" width="16.7109375" style="1" customWidth="1"/>
    <col min="22" max="22" width="17.85546875" style="86" bestFit="1" customWidth="1"/>
    <col min="23" max="23" width="19.5703125" style="87" customWidth="1"/>
    <col min="24" max="16384" width="9.140625" style="1"/>
  </cols>
  <sheetData>
    <row r="1" spans="1:23" ht="15" customHeight="1" x14ac:dyDescent="0.25">
      <c r="A1" s="387" t="s">
        <v>211</v>
      </c>
      <c r="B1" s="387"/>
      <c r="C1" s="387"/>
      <c r="D1" s="388"/>
      <c r="E1" s="381" t="s">
        <v>280</v>
      </c>
      <c r="F1" s="381"/>
      <c r="G1" s="381"/>
      <c r="H1" s="381"/>
      <c r="I1" s="381"/>
      <c r="J1" s="381"/>
      <c r="K1" s="381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</row>
    <row r="2" spans="1:23" ht="60" x14ac:dyDescent="0.25">
      <c r="A2" s="127" t="s">
        <v>135</v>
      </c>
      <c r="B2" s="127" t="s">
        <v>136</v>
      </c>
      <c r="C2" s="60" t="s">
        <v>213</v>
      </c>
      <c r="D2" s="33" t="s">
        <v>214</v>
      </c>
      <c r="E2" s="133"/>
      <c r="F2" s="128"/>
      <c r="G2" s="128"/>
      <c r="H2" s="127"/>
      <c r="I2" s="127"/>
      <c r="J2" s="127"/>
      <c r="K2" s="127"/>
      <c r="L2" s="77" t="s">
        <v>318</v>
      </c>
      <c r="M2" s="77" t="s">
        <v>319</v>
      </c>
      <c r="N2" s="77" t="s">
        <v>320</v>
      </c>
      <c r="O2" s="76" t="s">
        <v>321</v>
      </c>
      <c r="P2" s="76" t="s">
        <v>322</v>
      </c>
      <c r="Q2" s="77" t="s">
        <v>285</v>
      </c>
      <c r="R2" s="79" t="s">
        <v>282</v>
      </c>
      <c r="S2" s="78" t="s">
        <v>283</v>
      </c>
      <c r="T2" s="77" t="s">
        <v>286</v>
      </c>
      <c r="U2" s="77" t="s">
        <v>287</v>
      </c>
      <c r="V2" s="79" t="s">
        <v>282</v>
      </c>
      <c r="W2" s="78" t="s">
        <v>283</v>
      </c>
    </row>
    <row r="3" spans="1:23" s="210" customFormat="1" x14ac:dyDescent="0.25">
      <c r="A3" s="164">
        <v>1</v>
      </c>
      <c r="B3" s="208" t="s">
        <v>137</v>
      </c>
      <c r="C3" s="61">
        <v>6</v>
      </c>
      <c r="D3" s="62">
        <v>2</v>
      </c>
      <c r="E3" s="166"/>
      <c r="F3" s="166"/>
      <c r="G3" s="166"/>
      <c r="H3" s="166"/>
      <c r="I3" s="166"/>
      <c r="J3" s="166"/>
      <c r="K3" s="166"/>
      <c r="L3" s="166" t="e">
        <f>MEDIAN(E3:K3)</f>
        <v>#NUM!</v>
      </c>
      <c r="M3" s="166" t="e">
        <f>0.5*L3</f>
        <v>#NUM!</v>
      </c>
      <c r="N3" s="166" t="e">
        <f>1.5*L3</f>
        <v>#NUM!</v>
      </c>
      <c r="O3" s="206" t="e">
        <f>AVERAGE(E3:K3)</f>
        <v>#DIV/0!</v>
      </c>
      <c r="P3" s="206" t="e">
        <f>MEDIAN(E3:K3)</f>
        <v>#NUM!</v>
      </c>
      <c r="Q3" s="207" t="e">
        <f>SMALL(O3:P3,1)</f>
        <v>#DIV/0!</v>
      </c>
      <c r="R3" s="83" t="e">
        <f>Q3*C3</f>
        <v>#DIV/0!</v>
      </c>
      <c r="S3" s="205" t="e">
        <f>Q3*D3</f>
        <v>#DIV/0!</v>
      </c>
      <c r="T3" s="209">
        <v>60</v>
      </c>
      <c r="U3" s="204" t="e">
        <f>Q3/T3</f>
        <v>#DIV/0!</v>
      </c>
      <c r="V3" s="83" t="e">
        <f>U3*C3</f>
        <v>#DIV/0!</v>
      </c>
      <c r="W3" s="205" t="e">
        <f>U3*D3</f>
        <v>#DIV/0!</v>
      </c>
    </row>
    <row r="4" spans="1:23" x14ac:dyDescent="0.25">
      <c r="A4" s="165"/>
      <c r="B4" s="163"/>
      <c r="C4" s="163"/>
      <c r="D4" s="163"/>
      <c r="E4" s="165"/>
      <c r="F4" s="128"/>
      <c r="G4" s="128"/>
      <c r="H4" s="128"/>
      <c r="I4" s="165"/>
      <c r="J4" s="165"/>
      <c r="K4" s="165"/>
      <c r="L4" s="193"/>
      <c r="M4" s="193"/>
      <c r="N4" s="193"/>
      <c r="O4" s="193"/>
      <c r="P4" s="193"/>
      <c r="Q4" s="193"/>
      <c r="R4" s="193"/>
      <c r="S4" s="193"/>
      <c r="T4" s="163"/>
      <c r="U4" s="163"/>
      <c r="V4" s="163"/>
      <c r="W4" s="163"/>
    </row>
    <row r="5" spans="1:23" s="210" customFormat="1" ht="25.5" x14ac:dyDescent="0.25">
      <c r="A5" s="164">
        <v>2</v>
      </c>
      <c r="B5" s="208" t="s">
        <v>138</v>
      </c>
      <c r="C5" s="61">
        <v>6</v>
      </c>
      <c r="D5" s="62">
        <v>2</v>
      </c>
      <c r="E5" s="166"/>
      <c r="F5" s="166"/>
      <c r="G5" s="166"/>
      <c r="H5" s="166"/>
      <c r="I5" s="166"/>
      <c r="J5" s="166"/>
      <c r="K5" s="166"/>
      <c r="L5" s="166" t="e">
        <f t="shared" ref="L5:L131" si="0">MEDIAN(E5:K5)</f>
        <v>#NUM!</v>
      </c>
      <c r="M5" s="166" t="e">
        <f t="shared" ref="M5:M131" si="1">0.5*L5</f>
        <v>#NUM!</v>
      </c>
      <c r="N5" s="166" t="e">
        <f t="shared" ref="N5:N131" si="2">1.5*L5</f>
        <v>#NUM!</v>
      </c>
      <c r="O5" s="206" t="e">
        <f t="shared" ref="O5:O131" si="3">AVERAGE(E5:K5)</f>
        <v>#DIV/0!</v>
      </c>
      <c r="P5" s="206" t="e">
        <f t="shared" ref="P5:P131" si="4">MEDIAN(E5:K5)</f>
        <v>#NUM!</v>
      </c>
      <c r="Q5" s="207" t="e">
        <f t="shared" ref="Q5:Q131" si="5">SMALL(O5:P5,1)</f>
        <v>#DIV/0!</v>
      </c>
      <c r="R5" s="83" t="e">
        <f t="shared" ref="R5:R131" si="6">Q5*C5</f>
        <v>#DIV/0!</v>
      </c>
      <c r="S5" s="205" t="e">
        <f t="shared" ref="S5:S131" si="7">Q5*D5</f>
        <v>#DIV/0!</v>
      </c>
      <c r="T5" s="209">
        <v>60</v>
      </c>
      <c r="U5" s="204" t="e">
        <f t="shared" ref="U5:U131" si="8">Q5/T5</f>
        <v>#DIV/0!</v>
      </c>
      <c r="V5" s="83" t="e">
        <f t="shared" ref="V5:V131" si="9">U5*C5</f>
        <v>#DIV/0!</v>
      </c>
      <c r="W5" s="205" t="e">
        <f t="shared" ref="W5:W131" si="10">U5*D5</f>
        <v>#DIV/0!</v>
      </c>
    </row>
    <row r="6" spans="1:23" x14ac:dyDescent="0.25">
      <c r="A6" s="165"/>
      <c r="B6" s="163"/>
      <c r="C6" s="163"/>
      <c r="D6" s="163"/>
      <c r="E6" s="165"/>
      <c r="F6" s="128"/>
      <c r="G6" s="128"/>
      <c r="H6" s="128"/>
      <c r="I6" s="165"/>
      <c r="J6" s="165"/>
      <c r="K6" s="165"/>
      <c r="L6" s="193"/>
      <c r="M6" s="193"/>
      <c r="N6" s="193"/>
      <c r="O6" s="193"/>
      <c r="P6" s="193"/>
      <c r="Q6" s="193"/>
      <c r="R6" s="193"/>
      <c r="S6" s="193"/>
      <c r="T6" s="163"/>
      <c r="U6" s="163"/>
      <c r="V6" s="163"/>
      <c r="W6" s="163"/>
    </row>
    <row r="7" spans="1:23" x14ac:dyDescent="0.25">
      <c r="A7" s="164">
        <v>3</v>
      </c>
      <c r="B7" s="6" t="s">
        <v>139</v>
      </c>
      <c r="C7" s="61">
        <v>6</v>
      </c>
      <c r="D7" s="62">
        <v>2</v>
      </c>
      <c r="E7" s="166"/>
      <c r="F7" s="166"/>
      <c r="G7" s="166"/>
      <c r="H7" s="166"/>
      <c r="I7" s="166"/>
      <c r="J7" s="166"/>
      <c r="K7" s="166"/>
      <c r="L7" s="194" t="e">
        <f t="shared" si="0"/>
        <v>#NUM!</v>
      </c>
      <c r="M7" s="194" t="e">
        <f t="shared" si="1"/>
        <v>#NUM!</v>
      </c>
      <c r="N7" s="194" t="e">
        <f t="shared" si="2"/>
        <v>#NUM!</v>
      </c>
      <c r="O7" s="195" t="e">
        <f>AVERAGE(F7:K7)</f>
        <v>#DIV/0!</v>
      </c>
      <c r="P7" s="195" t="e">
        <f>MEDIAN(F7:K7)</f>
        <v>#NUM!</v>
      </c>
      <c r="Q7" s="196" t="e">
        <f t="shared" si="5"/>
        <v>#DIV/0!</v>
      </c>
      <c r="R7" s="191" t="e">
        <f t="shared" si="6"/>
        <v>#DIV/0!</v>
      </c>
      <c r="S7" s="192" t="e">
        <f t="shared" si="7"/>
        <v>#DIV/0!</v>
      </c>
      <c r="T7" s="67">
        <v>60</v>
      </c>
      <c r="U7" s="89" t="e">
        <f t="shared" si="8"/>
        <v>#DIV/0!</v>
      </c>
      <c r="V7" s="83" t="e">
        <f t="shared" si="9"/>
        <v>#DIV/0!</v>
      </c>
      <c r="W7" s="84" t="e">
        <f t="shared" si="10"/>
        <v>#DIV/0!</v>
      </c>
    </row>
    <row r="8" spans="1:23" x14ac:dyDescent="0.25">
      <c r="A8" s="165"/>
      <c r="B8" s="163"/>
      <c r="C8" s="163"/>
      <c r="D8" s="163"/>
      <c r="E8" s="165"/>
      <c r="F8" s="128"/>
      <c r="G8" s="128"/>
      <c r="H8" s="128"/>
      <c r="I8" s="165"/>
      <c r="J8" s="165"/>
      <c r="K8" s="165"/>
      <c r="L8" s="193"/>
      <c r="M8" s="193"/>
      <c r="N8" s="193"/>
      <c r="O8" s="193"/>
      <c r="P8" s="193"/>
      <c r="Q8" s="193"/>
      <c r="R8" s="193"/>
      <c r="S8" s="193"/>
      <c r="T8" s="163"/>
      <c r="U8" s="163"/>
      <c r="V8" s="163"/>
      <c r="W8" s="163"/>
    </row>
    <row r="9" spans="1:23" x14ac:dyDescent="0.25">
      <c r="A9" s="164">
        <v>4</v>
      </c>
      <c r="B9" s="8" t="s">
        <v>140</v>
      </c>
      <c r="C9" s="61">
        <v>6</v>
      </c>
      <c r="D9" s="62">
        <v>2</v>
      </c>
      <c r="E9" s="166"/>
      <c r="F9" s="166"/>
      <c r="G9" s="166"/>
      <c r="H9" s="166"/>
      <c r="I9" s="166"/>
      <c r="J9" s="166"/>
      <c r="K9" s="166"/>
      <c r="L9" s="194" t="e">
        <f t="shared" si="0"/>
        <v>#NUM!</v>
      </c>
      <c r="M9" s="194" t="e">
        <f t="shared" si="1"/>
        <v>#NUM!</v>
      </c>
      <c r="N9" s="194" t="e">
        <f t="shared" si="2"/>
        <v>#NUM!</v>
      </c>
      <c r="O9" s="195" t="e">
        <f>AVERAGE(F9:K9)</f>
        <v>#DIV/0!</v>
      </c>
      <c r="P9" s="195" t="e">
        <f>MEDIAN(F9:K9)</f>
        <v>#NUM!</v>
      </c>
      <c r="Q9" s="196" t="e">
        <f t="shared" si="5"/>
        <v>#DIV/0!</v>
      </c>
      <c r="R9" s="191" t="e">
        <f t="shared" si="6"/>
        <v>#DIV/0!</v>
      </c>
      <c r="S9" s="192" t="e">
        <f t="shared" si="7"/>
        <v>#DIV/0!</v>
      </c>
      <c r="T9" s="67">
        <v>60</v>
      </c>
      <c r="U9" s="89" t="e">
        <f t="shared" si="8"/>
        <v>#DIV/0!</v>
      </c>
      <c r="V9" s="83" t="e">
        <f t="shared" si="9"/>
        <v>#DIV/0!</v>
      </c>
      <c r="W9" s="84" t="e">
        <f t="shared" si="10"/>
        <v>#DIV/0!</v>
      </c>
    </row>
    <row r="10" spans="1:23" x14ac:dyDescent="0.25">
      <c r="A10" s="165"/>
      <c r="B10" s="163"/>
      <c r="C10" s="163"/>
      <c r="D10" s="163"/>
      <c r="E10" s="165"/>
      <c r="F10" s="128"/>
      <c r="G10" s="128"/>
      <c r="H10" s="128"/>
      <c r="I10" s="165"/>
      <c r="J10" s="165"/>
      <c r="K10" s="165"/>
      <c r="L10" s="193"/>
      <c r="M10" s="193"/>
      <c r="N10" s="193"/>
      <c r="O10" s="193"/>
      <c r="P10" s="193"/>
      <c r="Q10" s="193"/>
      <c r="R10" s="193"/>
      <c r="S10" s="193"/>
      <c r="T10" s="163"/>
      <c r="U10" s="163"/>
      <c r="V10" s="163"/>
      <c r="W10" s="163"/>
    </row>
    <row r="11" spans="1:23" x14ac:dyDescent="0.25">
      <c r="A11" s="164">
        <v>5</v>
      </c>
      <c r="B11" s="6" t="s">
        <v>141</v>
      </c>
      <c r="C11" s="61">
        <v>6</v>
      </c>
      <c r="D11" s="62">
        <v>2</v>
      </c>
      <c r="E11" s="166"/>
      <c r="F11" s="166"/>
      <c r="G11" s="166"/>
      <c r="H11" s="166"/>
      <c r="I11" s="166"/>
      <c r="J11" s="166"/>
      <c r="K11" s="166"/>
      <c r="L11" s="194" t="e">
        <f t="shared" si="0"/>
        <v>#NUM!</v>
      </c>
      <c r="M11" s="194" t="e">
        <f t="shared" si="1"/>
        <v>#NUM!</v>
      </c>
      <c r="N11" s="194" t="e">
        <f t="shared" si="2"/>
        <v>#NUM!</v>
      </c>
      <c r="O11" s="195" t="e">
        <f>AVERAGE(F11:K11)</f>
        <v>#DIV/0!</v>
      </c>
      <c r="P11" s="195" t="e">
        <f>MEDIAN(F11:K11)</f>
        <v>#NUM!</v>
      </c>
      <c r="Q11" s="196" t="e">
        <f t="shared" si="5"/>
        <v>#DIV/0!</v>
      </c>
      <c r="R11" s="191" t="e">
        <f t="shared" si="6"/>
        <v>#DIV/0!</v>
      </c>
      <c r="S11" s="192" t="e">
        <f t="shared" si="7"/>
        <v>#DIV/0!</v>
      </c>
      <c r="T11" s="67">
        <v>60</v>
      </c>
      <c r="U11" s="89" t="e">
        <f t="shared" si="8"/>
        <v>#DIV/0!</v>
      </c>
      <c r="V11" s="83" t="e">
        <f t="shared" si="9"/>
        <v>#DIV/0!</v>
      </c>
      <c r="W11" s="84" t="e">
        <f t="shared" si="10"/>
        <v>#DIV/0!</v>
      </c>
    </row>
    <row r="12" spans="1:23" x14ac:dyDescent="0.25">
      <c r="A12" s="165"/>
      <c r="B12" s="163"/>
      <c r="C12" s="163"/>
      <c r="D12" s="163"/>
      <c r="E12" s="165"/>
      <c r="F12" s="128"/>
      <c r="G12" s="128"/>
      <c r="H12" s="128"/>
      <c r="I12" s="165"/>
      <c r="J12" s="165"/>
      <c r="K12" s="165"/>
      <c r="L12" s="193"/>
      <c r="M12" s="193"/>
      <c r="N12" s="193"/>
      <c r="O12" s="193"/>
      <c r="P12" s="193"/>
      <c r="Q12" s="193"/>
      <c r="R12" s="193"/>
      <c r="S12" s="193"/>
      <c r="T12" s="163"/>
      <c r="U12" s="163"/>
      <c r="V12" s="163"/>
      <c r="W12" s="163"/>
    </row>
    <row r="13" spans="1:23" ht="26.25" x14ac:dyDescent="0.25">
      <c r="A13" s="164">
        <v>6</v>
      </c>
      <c r="B13" s="6" t="s">
        <v>142</v>
      </c>
      <c r="C13" s="61">
        <v>6</v>
      </c>
      <c r="D13" s="62">
        <v>2</v>
      </c>
      <c r="E13" s="166"/>
      <c r="F13" s="166"/>
      <c r="G13" s="166"/>
      <c r="H13" s="166"/>
      <c r="I13" s="166"/>
      <c r="J13" s="166"/>
      <c r="K13" s="166"/>
      <c r="L13" s="194" t="e">
        <f t="shared" si="0"/>
        <v>#NUM!</v>
      </c>
      <c r="M13" s="194" t="e">
        <f t="shared" si="1"/>
        <v>#NUM!</v>
      </c>
      <c r="N13" s="194" t="e">
        <f t="shared" si="2"/>
        <v>#NUM!</v>
      </c>
      <c r="O13" s="195" t="e">
        <f>AVERAGE(F13:K13)</f>
        <v>#DIV/0!</v>
      </c>
      <c r="P13" s="195" t="e">
        <f>MEDIAN(F13:K13)</f>
        <v>#NUM!</v>
      </c>
      <c r="Q13" s="196" t="e">
        <f t="shared" si="5"/>
        <v>#DIV/0!</v>
      </c>
      <c r="R13" s="191" t="e">
        <f t="shared" si="6"/>
        <v>#DIV/0!</v>
      </c>
      <c r="S13" s="192" t="e">
        <f t="shared" si="7"/>
        <v>#DIV/0!</v>
      </c>
      <c r="T13" s="209">
        <v>60</v>
      </c>
      <c r="U13" s="204" t="e">
        <f t="shared" si="8"/>
        <v>#DIV/0!</v>
      </c>
      <c r="V13" s="83" t="e">
        <f t="shared" si="9"/>
        <v>#DIV/0!</v>
      </c>
      <c r="W13" s="205" t="e">
        <f t="shared" si="10"/>
        <v>#DIV/0!</v>
      </c>
    </row>
    <row r="14" spans="1:23" ht="19.5" customHeight="1" x14ac:dyDescent="0.25">
      <c r="A14" s="165"/>
      <c r="B14" s="163"/>
      <c r="C14" s="163"/>
      <c r="D14" s="163"/>
      <c r="E14" s="165"/>
      <c r="F14" s="128"/>
      <c r="G14" s="128"/>
      <c r="H14" s="128"/>
      <c r="I14" s="165"/>
      <c r="J14" s="165"/>
      <c r="K14" s="165"/>
      <c r="L14" s="193"/>
      <c r="M14" s="193"/>
      <c r="N14" s="193"/>
      <c r="O14" s="193"/>
      <c r="P14" s="193"/>
      <c r="Q14" s="193"/>
      <c r="R14" s="193"/>
      <c r="S14" s="193"/>
      <c r="T14" s="163"/>
      <c r="U14" s="163"/>
      <c r="V14" s="163"/>
      <c r="W14" s="163"/>
    </row>
    <row r="15" spans="1:23" s="210" customFormat="1" ht="41.25" customHeight="1" x14ac:dyDescent="0.25">
      <c r="A15" s="164">
        <v>7</v>
      </c>
      <c r="B15" s="208" t="s">
        <v>143</v>
      </c>
      <c r="C15" s="61">
        <v>1</v>
      </c>
      <c r="D15" s="62">
        <v>1</v>
      </c>
      <c r="E15" s="166"/>
      <c r="F15" s="166"/>
      <c r="G15" s="166"/>
      <c r="H15" s="166"/>
      <c r="I15" s="166"/>
      <c r="J15" s="166"/>
      <c r="K15" s="166"/>
      <c r="L15" s="166" t="e">
        <f t="shared" si="0"/>
        <v>#NUM!</v>
      </c>
      <c r="M15" s="166" t="e">
        <f t="shared" si="1"/>
        <v>#NUM!</v>
      </c>
      <c r="N15" s="166" t="e">
        <f t="shared" si="2"/>
        <v>#NUM!</v>
      </c>
      <c r="O15" s="206" t="e">
        <f>AVERAGE(F15:K15)</f>
        <v>#DIV/0!</v>
      </c>
      <c r="P15" s="206" t="e">
        <f>MEDIAN(F15:K15)</f>
        <v>#NUM!</v>
      </c>
      <c r="Q15" s="207" t="e">
        <f t="shared" si="5"/>
        <v>#DIV/0!</v>
      </c>
      <c r="R15" s="83" t="e">
        <f t="shared" si="6"/>
        <v>#DIV/0!</v>
      </c>
      <c r="S15" s="205" t="e">
        <f t="shared" si="7"/>
        <v>#DIV/0!</v>
      </c>
      <c r="T15" s="209">
        <v>60</v>
      </c>
      <c r="U15" s="204" t="e">
        <f t="shared" si="8"/>
        <v>#DIV/0!</v>
      </c>
      <c r="V15" s="83" t="e">
        <f t="shared" si="9"/>
        <v>#DIV/0!</v>
      </c>
      <c r="W15" s="205" t="e">
        <f t="shared" si="10"/>
        <v>#DIV/0!</v>
      </c>
    </row>
    <row r="16" spans="1:23" x14ac:dyDescent="0.25">
      <c r="A16" s="165"/>
      <c r="B16" s="163"/>
      <c r="C16" s="163"/>
      <c r="D16" s="163"/>
      <c r="E16" s="165"/>
      <c r="F16" s="127"/>
      <c r="G16" s="128"/>
      <c r="H16" s="127"/>
      <c r="I16" s="165"/>
      <c r="J16" s="165"/>
      <c r="K16" s="165"/>
      <c r="L16" s="193"/>
      <c r="M16" s="193"/>
      <c r="N16" s="193"/>
      <c r="O16" s="193"/>
      <c r="P16" s="193"/>
      <c r="Q16" s="193"/>
      <c r="R16" s="193"/>
      <c r="S16" s="193"/>
      <c r="T16" s="163"/>
      <c r="U16" s="163"/>
      <c r="V16" s="163"/>
      <c r="W16" s="163"/>
    </row>
    <row r="17" spans="1:23" x14ac:dyDescent="0.25">
      <c r="A17" s="164">
        <v>8</v>
      </c>
      <c r="B17" s="6" t="s">
        <v>144</v>
      </c>
      <c r="C17" s="61">
        <v>1</v>
      </c>
      <c r="D17" s="62">
        <v>1</v>
      </c>
      <c r="E17" s="166"/>
      <c r="F17" s="166"/>
      <c r="G17" s="166"/>
      <c r="H17" s="166"/>
      <c r="I17" s="166"/>
      <c r="J17" s="166"/>
      <c r="K17" s="166"/>
      <c r="L17" s="194" t="e">
        <f t="shared" si="0"/>
        <v>#NUM!</v>
      </c>
      <c r="M17" s="194" t="e">
        <f t="shared" si="1"/>
        <v>#NUM!</v>
      </c>
      <c r="N17" s="194" t="e">
        <f t="shared" si="2"/>
        <v>#NUM!</v>
      </c>
      <c r="O17" s="195" t="e">
        <f t="shared" si="3"/>
        <v>#DIV/0!</v>
      </c>
      <c r="P17" s="195" t="e">
        <f t="shared" si="4"/>
        <v>#NUM!</v>
      </c>
      <c r="Q17" s="196" t="e">
        <f t="shared" si="5"/>
        <v>#DIV/0!</v>
      </c>
      <c r="R17" s="191" t="e">
        <f t="shared" si="6"/>
        <v>#DIV/0!</v>
      </c>
      <c r="S17" s="192" t="e">
        <f t="shared" si="7"/>
        <v>#DIV/0!</v>
      </c>
      <c r="T17" s="67">
        <v>60</v>
      </c>
      <c r="U17" s="89" t="e">
        <f t="shared" si="8"/>
        <v>#DIV/0!</v>
      </c>
      <c r="V17" s="83" t="e">
        <f t="shared" si="9"/>
        <v>#DIV/0!</v>
      </c>
      <c r="W17" s="84" t="e">
        <f t="shared" si="10"/>
        <v>#DIV/0!</v>
      </c>
    </row>
    <row r="18" spans="1:23" x14ac:dyDescent="0.25">
      <c r="A18" s="165"/>
      <c r="B18" s="163"/>
      <c r="C18" s="163"/>
      <c r="D18" s="163"/>
      <c r="E18" s="165"/>
      <c r="F18" s="128"/>
      <c r="G18" s="128"/>
      <c r="H18" s="128"/>
      <c r="I18" s="165"/>
      <c r="J18" s="165"/>
      <c r="K18" s="165"/>
      <c r="L18" s="193"/>
      <c r="M18" s="193"/>
      <c r="N18" s="193"/>
      <c r="O18" s="193"/>
      <c r="P18" s="193"/>
      <c r="Q18" s="193"/>
      <c r="R18" s="193"/>
      <c r="S18" s="193"/>
      <c r="T18" s="163"/>
      <c r="U18" s="163"/>
      <c r="V18" s="163"/>
      <c r="W18" s="163"/>
    </row>
    <row r="19" spans="1:23" x14ac:dyDescent="0.25">
      <c r="A19" s="164">
        <v>9</v>
      </c>
      <c r="B19" s="6" t="s">
        <v>145</v>
      </c>
      <c r="C19" s="61">
        <v>3</v>
      </c>
      <c r="D19" s="62">
        <v>1</v>
      </c>
      <c r="E19" s="166"/>
      <c r="F19" s="166"/>
      <c r="G19" s="166"/>
      <c r="H19" s="166"/>
      <c r="I19" s="166"/>
      <c r="J19" s="166"/>
      <c r="K19" s="166"/>
      <c r="L19" s="194" t="e">
        <f t="shared" si="0"/>
        <v>#NUM!</v>
      </c>
      <c r="M19" s="194" t="e">
        <f t="shared" si="1"/>
        <v>#NUM!</v>
      </c>
      <c r="N19" s="194" t="e">
        <f t="shared" si="2"/>
        <v>#NUM!</v>
      </c>
      <c r="O19" s="195" t="e">
        <f t="shared" si="3"/>
        <v>#DIV/0!</v>
      </c>
      <c r="P19" s="195" t="e">
        <f t="shared" si="4"/>
        <v>#NUM!</v>
      </c>
      <c r="Q19" s="196" t="e">
        <f t="shared" si="5"/>
        <v>#DIV/0!</v>
      </c>
      <c r="R19" s="191" t="e">
        <f t="shared" si="6"/>
        <v>#DIV/0!</v>
      </c>
      <c r="S19" s="192" t="e">
        <f t="shared" si="7"/>
        <v>#DIV/0!</v>
      </c>
      <c r="T19" s="67">
        <v>60</v>
      </c>
      <c r="U19" s="89" t="e">
        <f t="shared" si="8"/>
        <v>#DIV/0!</v>
      </c>
      <c r="V19" s="83" t="e">
        <f t="shared" si="9"/>
        <v>#DIV/0!</v>
      </c>
      <c r="W19" s="84" t="e">
        <f t="shared" si="10"/>
        <v>#DIV/0!</v>
      </c>
    </row>
    <row r="20" spans="1:23" x14ac:dyDescent="0.25">
      <c r="A20" s="165"/>
      <c r="B20" s="163"/>
      <c r="C20" s="163"/>
      <c r="D20" s="163"/>
      <c r="E20" s="165"/>
      <c r="F20" s="128"/>
      <c r="G20" s="189"/>
      <c r="H20" s="128"/>
      <c r="I20" s="165"/>
      <c r="J20" s="165"/>
      <c r="K20" s="165"/>
      <c r="L20" s="193"/>
      <c r="M20" s="193"/>
      <c r="N20" s="193"/>
      <c r="O20" s="193"/>
      <c r="P20" s="193"/>
      <c r="Q20" s="193"/>
      <c r="R20" s="193"/>
      <c r="S20" s="193"/>
      <c r="T20" s="163"/>
      <c r="U20" s="163"/>
      <c r="V20" s="163"/>
      <c r="W20" s="163"/>
    </row>
    <row r="21" spans="1:23" ht="26.25" x14ac:dyDescent="0.25">
      <c r="A21" s="164">
        <v>10</v>
      </c>
      <c r="B21" s="6" t="s">
        <v>146</v>
      </c>
      <c r="C21" s="61">
        <v>3</v>
      </c>
      <c r="D21" s="62">
        <v>1</v>
      </c>
      <c r="E21" s="166"/>
      <c r="F21" s="166"/>
      <c r="G21" s="166"/>
      <c r="H21" s="166"/>
      <c r="I21" s="166"/>
      <c r="J21" s="166"/>
      <c r="K21" s="166"/>
      <c r="L21" s="194" t="e">
        <f t="shared" si="0"/>
        <v>#NUM!</v>
      </c>
      <c r="M21" s="194" t="e">
        <f t="shared" si="1"/>
        <v>#NUM!</v>
      </c>
      <c r="N21" s="194" t="e">
        <f t="shared" si="2"/>
        <v>#NUM!</v>
      </c>
      <c r="O21" s="195" t="e">
        <f>AVERAGE(F21:K21)</f>
        <v>#DIV/0!</v>
      </c>
      <c r="P21" s="195" t="e">
        <f>MEDIAN(F21:K21)</f>
        <v>#NUM!</v>
      </c>
      <c r="Q21" s="196" t="e">
        <f t="shared" si="5"/>
        <v>#DIV/0!</v>
      </c>
      <c r="R21" s="191" t="e">
        <f t="shared" si="6"/>
        <v>#DIV/0!</v>
      </c>
      <c r="S21" s="192" t="e">
        <f t="shared" si="7"/>
        <v>#DIV/0!</v>
      </c>
      <c r="T21" s="67">
        <v>60</v>
      </c>
      <c r="U21" s="89" t="e">
        <f t="shared" si="8"/>
        <v>#DIV/0!</v>
      </c>
      <c r="V21" s="83" t="e">
        <f t="shared" si="9"/>
        <v>#DIV/0!</v>
      </c>
      <c r="W21" s="84" t="e">
        <f t="shared" si="10"/>
        <v>#DIV/0!</v>
      </c>
    </row>
    <row r="22" spans="1:23" x14ac:dyDescent="0.25">
      <c r="A22" s="165"/>
      <c r="B22" s="163"/>
      <c r="C22" s="163"/>
      <c r="D22" s="163"/>
      <c r="E22" s="165"/>
      <c r="F22" s="128"/>
      <c r="G22" s="127"/>
      <c r="H22" s="127"/>
      <c r="I22" s="165"/>
      <c r="J22" s="165"/>
      <c r="K22" s="165"/>
      <c r="L22" s="193"/>
      <c r="M22" s="193"/>
      <c r="N22" s="193"/>
      <c r="O22" s="193"/>
      <c r="P22" s="193"/>
      <c r="Q22" s="193"/>
      <c r="R22" s="193"/>
      <c r="S22" s="193"/>
      <c r="T22" s="163"/>
      <c r="U22" s="163"/>
      <c r="V22" s="163"/>
      <c r="W22" s="163"/>
    </row>
    <row r="23" spans="1:23" x14ac:dyDescent="0.25">
      <c r="A23" s="164">
        <v>11</v>
      </c>
      <c r="B23" s="6" t="s">
        <v>147</v>
      </c>
      <c r="C23" s="61">
        <v>6</v>
      </c>
      <c r="D23" s="62">
        <v>2</v>
      </c>
      <c r="E23" s="166"/>
      <c r="F23" s="166"/>
      <c r="G23" s="166"/>
      <c r="H23" s="166"/>
      <c r="I23" s="166"/>
      <c r="J23" s="166"/>
      <c r="K23" s="166"/>
      <c r="L23" s="194" t="e">
        <f t="shared" si="0"/>
        <v>#NUM!</v>
      </c>
      <c r="M23" s="194" t="e">
        <f t="shared" si="1"/>
        <v>#NUM!</v>
      </c>
      <c r="N23" s="194" t="e">
        <f t="shared" si="2"/>
        <v>#NUM!</v>
      </c>
      <c r="O23" s="195" t="e">
        <f>AVERAGE(F23:K23)</f>
        <v>#DIV/0!</v>
      </c>
      <c r="P23" s="195" t="e">
        <f>MEDIAN(F23:K23)</f>
        <v>#NUM!</v>
      </c>
      <c r="Q23" s="196" t="e">
        <f t="shared" si="5"/>
        <v>#DIV/0!</v>
      </c>
      <c r="R23" s="191" t="e">
        <f t="shared" si="6"/>
        <v>#DIV/0!</v>
      </c>
      <c r="S23" s="192" t="e">
        <f t="shared" si="7"/>
        <v>#DIV/0!</v>
      </c>
      <c r="T23" s="67">
        <v>60</v>
      </c>
      <c r="U23" s="89" t="e">
        <f t="shared" si="8"/>
        <v>#DIV/0!</v>
      </c>
      <c r="V23" s="83" t="e">
        <f t="shared" si="9"/>
        <v>#DIV/0!</v>
      </c>
      <c r="W23" s="84" t="e">
        <f t="shared" si="10"/>
        <v>#DIV/0!</v>
      </c>
    </row>
    <row r="24" spans="1:23" x14ac:dyDescent="0.25">
      <c r="A24" s="165"/>
      <c r="B24" s="163"/>
      <c r="C24" s="163"/>
      <c r="D24" s="163"/>
      <c r="E24" s="165"/>
      <c r="F24" s="127"/>
      <c r="G24" s="128"/>
      <c r="H24" s="127"/>
      <c r="I24" s="165"/>
      <c r="J24" s="165"/>
      <c r="K24" s="165"/>
      <c r="L24" s="193"/>
      <c r="M24" s="193"/>
      <c r="N24" s="193"/>
      <c r="O24" s="193"/>
      <c r="P24" s="193"/>
      <c r="Q24" s="193"/>
      <c r="R24" s="193"/>
      <c r="S24" s="193"/>
      <c r="T24" s="163"/>
      <c r="U24" s="163"/>
      <c r="V24" s="163"/>
      <c r="W24" s="163"/>
    </row>
    <row r="25" spans="1:23" x14ac:dyDescent="0.25">
      <c r="A25" s="164">
        <v>12</v>
      </c>
      <c r="B25" s="6" t="s">
        <v>148</v>
      </c>
      <c r="C25" s="61">
        <v>6</v>
      </c>
      <c r="D25" s="62">
        <v>2</v>
      </c>
      <c r="E25" s="166"/>
      <c r="F25" s="166"/>
      <c r="G25" s="166"/>
      <c r="H25" s="166"/>
      <c r="I25" s="166"/>
      <c r="J25" s="166"/>
      <c r="K25" s="166"/>
      <c r="L25" s="194" t="e">
        <f t="shared" si="0"/>
        <v>#NUM!</v>
      </c>
      <c r="M25" s="194" t="e">
        <f t="shared" si="1"/>
        <v>#NUM!</v>
      </c>
      <c r="N25" s="194" t="e">
        <f t="shared" si="2"/>
        <v>#NUM!</v>
      </c>
      <c r="O25" s="195" t="e">
        <f t="shared" si="3"/>
        <v>#DIV/0!</v>
      </c>
      <c r="P25" s="195" t="e">
        <f t="shared" si="4"/>
        <v>#NUM!</v>
      </c>
      <c r="Q25" s="196" t="e">
        <f t="shared" si="5"/>
        <v>#DIV/0!</v>
      </c>
      <c r="R25" s="191" t="e">
        <f t="shared" si="6"/>
        <v>#DIV/0!</v>
      </c>
      <c r="S25" s="192" t="e">
        <f t="shared" si="7"/>
        <v>#DIV/0!</v>
      </c>
      <c r="T25" s="67">
        <v>60</v>
      </c>
      <c r="U25" s="89" t="e">
        <f t="shared" si="8"/>
        <v>#DIV/0!</v>
      </c>
      <c r="V25" s="83" t="e">
        <f t="shared" si="9"/>
        <v>#DIV/0!</v>
      </c>
      <c r="W25" s="84" t="e">
        <f t="shared" si="10"/>
        <v>#DIV/0!</v>
      </c>
    </row>
    <row r="26" spans="1:23" x14ac:dyDescent="0.25">
      <c r="A26" s="165"/>
      <c r="B26" s="163"/>
      <c r="C26" s="163"/>
      <c r="D26" s="163"/>
      <c r="E26" s="165"/>
      <c r="F26" s="128"/>
      <c r="G26" s="127"/>
      <c r="H26" s="127"/>
      <c r="I26" s="165"/>
      <c r="J26" s="165"/>
      <c r="K26" s="165"/>
      <c r="L26" s="193"/>
      <c r="M26" s="193"/>
      <c r="N26" s="193"/>
      <c r="O26" s="193"/>
      <c r="P26" s="193"/>
      <c r="Q26" s="193"/>
      <c r="R26" s="193"/>
      <c r="S26" s="193"/>
      <c r="T26" s="163"/>
      <c r="U26" s="163"/>
      <c r="V26" s="163"/>
      <c r="W26" s="163"/>
    </row>
    <row r="27" spans="1:23" x14ac:dyDescent="0.25">
      <c r="A27" s="164">
        <v>13</v>
      </c>
      <c r="B27" s="6" t="s">
        <v>149</v>
      </c>
      <c r="C27" s="61">
        <v>6</v>
      </c>
      <c r="D27" s="62">
        <v>2</v>
      </c>
      <c r="E27" s="166"/>
      <c r="F27" s="166"/>
      <c r="G27" s="166"/>
      <c r="H27" s="166"/>
      <c r="I27" s="166"/>
      <c r="J27" s="166"/>
      <c r="K27" s="166"/>
      <c r="L27" s="194" t="e">
        <f t="shared" si="0"/>
        <v>#NUM!</v>
      </c>
      <c r="M27" s="194" t="e">
        <f t="shared" si="1"/>
        <v>#NUM!</v>
      </c>
      <c r="N27" s="194" t="e">
        <f t="shared" si="2"/>
        <v>#NUM!</v>
      </c>
      <c r="O27" s="195" t="e">
        <f t="shared" si="3"/>
        <v>#DIV/0!</v>
      </c>
      <c r="P27" s="195" t="e">
        <f t="shared" si="4"/>
        <v>#NUM!</v>
      </c>
      <c r="Q27" s="196" t="e">
        <f t="shared" si="5"/>
        <v>#DIV/0!</v>
      </c>
      <c r="R27" s="191" t="e">
        <f t="shared" si="6"/>
        <v>#DIV/0!</v>
      </c>
      <c r="S27" s="192" t="e">
        <f t="shared" si="7"/>
        <v>#DIV/0!</v>
      </c>
      <c r="T27" s="67">
        <v>60</v>
      </c>
      <c r="U27" s="89" t="e">
        <f t="shared" si="8"/>
        <v>#DIV/0!</v>
      </c>
      <c r="V27" s="83" t="e">
        <f t="shared" si="9"/>
        <v>#DIV/0!</v>
      </c>
      <c r="W27" s="84" t="e">
        <f t="shared" si="10"/>
        <v>#DIV/0!</v>
      </c>
    </row>
    <row r="28" spans="1:23" x14ac:dyDescent="0.25">
      <c r="A28" s="165"/>
      <c r="B28" s="163"/>
      <c r="C28" s="163"/>
      <c r="D28" s="163"/>
      <c r="E28" s="165"/>
      <c r="F28" s="128"/>
      <c r="G28" s="128"/>
      <c r="H28" s="128"/>
      <c r="I28" s="165"/>
      <c r="J28" s="165"/>
      <c r="K28" s="165"/>
      <c r="L28" s="193"/>
      <c r="M28" s="193"/>
      <c r="N28" s="193"/>
      <c r="O28" s="193"/>
      <c r="P28" s="193"/>
      <c r="Q28" s="193"/>
      <c r="R28" s="193"/>
      <c r="S28" s="193"/>
      <c r="T28" s="163"/>
      <c r="U28" s="163"/>
      <c r="V28" s="163"/>
      <c r="W28" s="163"/>
    </row>
    <row r="29" spans="1:23" x14ac:dyDescent="0.25">
      <c r="A29" s="164">
        <v>14</v>
      </c>
      <c r="B29" s="8" t="s">
        <v>150</v>
      </c>
      <c r="C29" s="61">
        <v>6</v>
      </c>
      <c r="D29" s="62">
        <v>2</v>
      </c>
      <c r="E29" s="166"/>
      <c r="F29" s="166"/>
      <c r="G29" s="166"/>
      <c r="H29" s="166"/>
      <c r="I29" s="166"/>
      <c r="J29" s="166"/>
      <c r="K29" s="166"/>
      <c r="L29" s="194" t="e">
        <f t="shared" si="0"/>
        <v>#NUM!</v>
      </c>
      <c r="M29" s="194" t="e">
        <f t="shared" si="1"/>
        <v>#NUM!</v>
      </c>
      <c r="N29" s="194" t="e">
        <f t="shared" si="2"/>
        <v>#NUM!</v>
      </c>
      <c r="O29" s="195" t="e">
        <f t="shared" si="3"/>
        <v>#DIV/0!</v>
      </c>
      <c r="P29" s="195" t="e">
        <f t="shared" si="4"/>
        <v>#NUM!</v>
      </c>
      <c r="Q29" s="196" t="e">
        <f t="shared" si="5"/>
        <v>#DIV/0!</v>
      </c>
      <c r="R29" s="191" t="e">
        <f t="shared" si="6"/>
        <v>#DIV/0!</v>
      </c>
      <c r="S29" s="192" t="e">
        <f t="shared" si="7"/>
        <v>#DIV/0!</v>
      </c>
      <c r="T29" s="67">
        <v>60</v>
      </c>
      <c r="U29" s="89" t="e">
        <f t="shared" si="8"/>
        <v>#DIV/0!</v>
      </c>
      <c r="V29" s="83" t="e">
        <f t="shared" si="9"/>
        <v>#DIV/0!</v>
      </c>
      <c r="W29" s="84" t="e">
        <f t="shared" si="10"/>
        <v>#DIV/0!</v>
      </c>
    </row>
    <row r="30" spans="1:23" x14ac:dyDescent="0.25">
      <c r="A30" s="165"/>
      <c r="B30" s="163"/>
      <c r="C30" s="163"/>
      <c r="D30" s="163"/>
      <c r="E30" s="165"/>
      <c r="F30" s="128"/>
      <c r="G30" s="128"/>
      <c r="H30" s="128"/>
      <c r="I30" s="165"/>
      <c r="J30" s="165"/>
      <c r="K30" s="165"/>
      <c r="L30" s="193"/>
      <c r="M30" s="193"/>
      <c r="N30" s="193"/>
      <c r="O30" s="193"/>
      <c r="P30" s="193"/>
      <c r="Q30" s="193"/>
      <c r="R30" s="193"/>
      <c r="S30" s="193"/>
      <c r="T30" s="163"/>
      <c r="U30" s="163"/>
      <c r="V30" s="163"/>
      <c r="W30" s="163"/>
    </row>
    <row r="31" spans="1:23" ht="26.25" x14ac:dyDescent="0.25">
      <c r="A31" s="164">
        <v>15</v>
      </c>
      <c r="B31" s="6" t="s">
        <v>151</v>
      </c>
      <c r="C31" s="61">
        <v>4</v>
      </c>
      <c r="D31" s="62">
        <v>2</v>
      </c>
      <c r="E31" s="166"/>
      <c r="F31" s="166"/>
      <c r="G31" s="166"/>
      <c r="H31" s="166"/>
      <c r="I31" s="166"/>
      <c r="J31" s="166"/>
      <c r="K31" s="166"/>
      <c r="L31" s="194" t="e">
        <f t="shared" si="0"/>
        <v>#NUM!</v>
      </c>
      <c r="M31" s="194" t="e">
        <f t="shared" si="1"/>
        <v>#NUM!</v>
      </c>
      <c r="N31" s="194" t="e">
        <f t="shared" si="2"/>
        <v>#NUM!</v>
      </c>
      <c r="O31" s="195" t="e">
        <f>AVERAGE(F31:K31)</f>
        <v>#DIV/0!</v>
      </c>
      <c r="P31" s="195" t="e">
        <f>MEDIAN(F31:K31)</f>
        <v>#NUM!</v>
      </c>
      <c r="Q31" s="196" t="e">
        <f t="shared" si="5"/>
        <v>#DIV/0!</v>
      </c>
      <c r="R31" s="191" t="e">
        <f t="shared" si="6"/>
        <v>#DIV/0!</v>
      </c>
      <c r="S31" s="192" t="e">
        <f t="shared" si="7"/>
        <v>#DIV/0!</v>
      </c>
      <c r="T31" s="209">
        <v>60</v>
      </c>
      <c r="U31" s="204" t="e">
        <f t="shared" si="8"/>
        <v>#DIV/0!</v>
      </c>
      <c r="V31" s="83" t="e">
        <f t="shared" si="9"/>
        <v>#DIV/0!</v>
      </c>
      <c r="W31" s="205" t="e">
        <f t="shared" si="10"/>
        <v>#DIV/0!</v>
      </c>
    </row>
    <row r="32" spans="1:23" x14ac:dyDescent="0.25">
      <c r="A32" s="165"/>
      <c r="B32" s="163"/>
      <c r="C32" s="163"/>
      <c r="D32" s="163"/>
      <c r="E32" s="165"/>
      <c r="F32" s="128"/>
      <c r="G32" s="127"/>
      <c r="H32" s="127"/>
      <c r="I32" s="128"/>
      <c r="J32" s="165"/>
      <c r="K32" s="165"/>
      <c r="L32" s="193"/>
      <c r="M32" s="193"/>
      <c r="N32" s="193"/>
      <c r="O32" s="193"/>
      <c r="P32" s="193"/>
      <c r="Q32" s="193"/>
      <c r="R32" s="193"/>
      <c r="S32" s="193"/>
      <c r="T32" s="163"/>
      <c r="U32" s="163"/>
      <c r="V32" s="163"/>
      <c r="W32" s="163"/>
    </row>
    <row r="33" spans="1:23" ht="26.25" x14ac:dyDescent="0.25">
      <c r="A33" s="164">
        <v>16</v>
      </c>
      <c r="B33" s="6" t="s">
        <v>152</v>
      </c>
      <c r="C33" s="61">
        <v>6</v>
      </c>
      <c r="D33" s="62">
        <v>2</v>
      </c>
      <c r="E33" s="166"/>
      <c r="F33" s="166"/>
      <c r="G33" s="166"/>
      <c r="H33" s="166"/>
      <c r="I33" s="166"/>
      <c r="J33" s="166"/>
      <c r="K33" s="166"/>
      <c r="L33" s="194" t="e">
        <f t="shared" si="0"/>
        <v>#NUM!</v>
      </c>
      <c r="M33" s="194" t="e">
        <f t="shared" si="1"/>
        <v>#NUM!</v>
      </c>
      <c r="N33" s="194" t="e">
        <f t="shared" si="2"/>
        <v>#NUM!</v>
      </c>
      <c r="O33" s="195" t="e">
        <f>AVERAGE(G33:K33)</f>
        <v>#DIV/0!</v>
      </c>
      <c r="P33" s="195" t="e">
        <f>MEDIAN(G33:K33)</f>
        <v>#NUM!</v>
      </c>
      <c r="Q33" s="196" t="e">
        <f t="shared" si="5"/>
        <v>#DIV/0!</v>
      </c>
      <c r="R33" s="191" t="e">
        <f t="shared" si="6"/>
        <v>#DIV/0!</v>
      </c>
      <c r="S33" s="192" t="e">
        <f t="shared" si="7"/>
        <v>#DIV/0!</v>
      </c>
      <c r="T33" s="67">
        <v>60</v>
      </c>
      <c r="U33" s="204" t="e">
        <f t="shared" si="8"/>
        <v>#DIV/0!</v>
      </c>
      <c r="V33" s="83" t="e">
        <f t="shared" si="9"/>
        <v>#DIV/0!</v>
      </c>
      <c r="W33" s="205" t="e">
        <f t="shared" si="10"/>
        <v>#DIV/0!</v>
      </c>
    </row>
    <row r="34" spans="1:23" x14ac:dyDescent="0.25">
      <c r="A34" s="165"/>
      <c r="B34" s="163"/>
      <c r="C34" s="163"/>
      <c r="D34" s="163"/>
      <c r="E34" s="165"/>
      <c r="F34" s="128"/>
      <c r="G34" s="128"/>
      <c r="H34" s="128"/>
      <c r="I34" s="165"/>
      <c r="J34" s="165"/>
      <c r="K34" s="165"/>
      <c r="L34" s="193"/>
      <c r="M34" s="193"/>
      <c r="N34" s="193"/>
      <c r="O34" s="193"/>
      <c r="P34" s="193"/>
      <c r="Q34" s="193"/>
      <c r="R34" s="193"/>
      <c r="S34" s="193"/>
      <c r="T34" s="163"/>
      <c r="U34" s="163"/>
      <c r="V34" s="163"/>
      <c r="W34" s="163"/>
    </row>
    <row r="35" spans="1:23" ht="26.25" x14ac:dyDescent="0.25">
      <c r="A35" s="164">
        <v>17</v>
      </c>
      <c r="B35" s="6" t="s">
        <v>153</v>
      </c>
      <c r="C35" s="61">
        <v>1240</v>
      </c>
      <c r="D35" s="62">
        <v>560</v>
      </c>
      <c r="E35" s="166"/>
      <c r="F35" s="166"/>
      <c r="G35" s="166"/>
      <c r="H35" s="166"/>
      <c r="I35" s="166"/>
      <c r="J35" s="166"/>
      <c r="K35" s="166"/>
      <c r="L35" s="194" t="e">
        <f t="shared" si="0"/>
        <v>#NUM!</v>
      </c>
      <c r="M35" s="194" t="e">
        <f t="shared" si="1"/>
        <v>#NUM!</v>
      </c>
      <c r="N35" s="194" t="e">
        <f t="shared" si="2"/>
        <v>#NUM!</v>
      </c>
      <c r="O35" s="195" t="e">
        <f>AVERAGE(E35:K35)</f>
        <v>#DIV/0!</v>
      </c>
      <c r="P35" s="195" t="e">
        <f>MEDIAN(E35:K35)</f>
        <v>#NUM!</v>
      </c>
      <c r="Q35" s="196" t="e">
        <f t="shared" si="5"/>
        <v>#DIV/0!</v>
      </c>
      <c r="R35" s="191" t="e">
        <f t="shared" si="6"/>
        <v>#DIV/0!</v>
      </c>
      <c r="S35" s="192" t="e">
        <f t="shared" si="7"/>
        <v>#DIV/0!</v>
      </c>
      <c r="T35" s="67">
        <v>60</v>
      </c>
      <c r="U35" s="204" t="e">
        <f t="shared" si="8"/>
        <v>#DIV/0!</v>
      </c>
      <c r="V35" s="83" t="e">
        <f t="shared" si="9"/>
        <v>#DIV/0!</v>
      </c>
      <c r="W35" s="205" t="e">
        <f t="shared" si="10"/>
        <v>#DIV/0!</v>
      </c>
    </row>
    <row r="36" spans="1:23" x14ac:dyDescent="0.25">
      <c r="A36" s="165"/>
      <c r="B36" s="163"/>
      <c r="C36" s="163"/>
      <c r="D36" s="163"/>
      <c r="E36" s="165"/>
      <c r="F36" s="128"/>
      <c r="G36" s="128"/>
      <c r="H36" s="128"/>
      <c r="I36" s="165"/>
      <c r="J36" s="165"/>
      <c r="K36" s="165"/>
      <c r="L36" s="193"/>
      <c r="M36" s="193"/>
      <c r="N36" s="193"/>
      <c r="O36" s="193"/>
      <c r="P36" s="193"/>
      <c r="Q36" s="193"/>
      <c r="R36" s="193"/>
      <c r="S36" s="193"/>
      <c r="T36" s="163"/>
      <c r="U36" s="163"/>
      <c r="V36" s="163"/>
      <c r="W36" s="163"/>
    </row>
    <row r="37" spans="1:23" ht="26.25" x14ac:dyDescent="0.25">
      <c r="A37" s="164">
        <v>18</v>
      </c>
      <c r="B37" s="6" t="s">
        <v>154</v>
      </c>
      <c r="C37" s="61">
        <v>1240</v>
      </c>
      <c r="D37" s="62">
        <v>560</v>
      </c>
      <c r="E37" s="166"/>
      <c r="F37" s="166"/>
      <c r="G37" s="166"/>
      <c r="H37" s="166"/>
      <c r="I37" s="166"/>
      <c r="J37" s="166"/>
      <c r="K37" s="166"/>
      <c r="L37" s="194" t="e">
        <f t="shared" si="0"/>
        <v>#NUM!</v>
      </c>
      <c r="M37" s="194" t="e">
        <f t="shared" si="1"/>
        <v>#NUM!</v>
      </c>
      <c r="N37" s="194" t="e">
        <f t="shared" si="2"/>
        <v>#NUM!</v>
      </c>
      <c r="O37" s="195" t="e">
        <f t="shared" si="3"/>
        <v>#DIV/0!</v>
      </c>
      <c r="P37" s="195" t="e">
        <f t="shared" si="4"/>
        <v>#NUM!</v>
      </c>
      <c r="Q37" s="196" t="e">
        <f t="shared" si="5"/>
        <v>#DIV/0!</v>
      </c>
      <c r="R37" s="191" t="e">
        <f t="shared" si="6"/>
        <v>#DIV/0!</v>
      </c>
      <c r="S37" s="192" t="e">
        <f t="shared" si="7"/>
        <v>#DIV/0!</v>
      </c>
      <c r="T37" s="67">
        <v>60</v>
      </c>
      <c r="U37" s="204" t="e">
        <f t="shared" si="8"/>
        <v>#DIV/0!</v>
      </c>
      <c r="V37" s="83" t="e">
        <f t="shared" si="9"/>
        <v>#DIV/0!</v>
      </c>
      <c r="W37" s="205" t="e">
        <f t="shared" si="10"/>
        <v>#DIV/0!</v>
      </c>
    </row>
    <row r="38" spans="1:23" x14ac:dyDescent="0.25">
      <c r="A38" s="165"/>
      <c r="B38" s="163"/>
      <c r="C38" s="163"/>
      <c r="D38" s="163"/>
      <c r="E38" s="165"/>
      <c r="F38" s="128"/>
      <c r="G38" s="128"/>
      <c r="H38" s="128"/>
      <c r="I38" s="165"/>
      <c r="J38" s="165"/>
      <c r="K38" s="165"/>
      <c r="L38" s="193"/>
      <c r="M38" s="193"/>
      <c r="N38" s="193"/>
      <c r="O38" s="193"/>
      <c r="P38" s="193"/>
      <c r="Q38" s="193"/>
      <c r="R38" s="193"/>
      <c r="S38" s="193"/>
      <c r="T38" s="163"/>
      <c r="U38" s="163"/>
      <c r="V38" s="163"/>
      <c r="W38" s="163"/>
    </row>
    <row r="39" spans="1:23" ht="39" x14ac:dyDescent="0.25">
      <c r="A39" s="164">
        <v>19</v>
      </c>
      <c r="B39" s="6" t="s">
        <v>155</v>
      </c>
      <c r="C39" s="61">
        <v>1240</v>
      </c>
      <c r="D39" s="62">
        <v>560</v>
      </c>
      <c r="E39" s="166"/>
      <c r="F39" s="166"/>
      <c r="G39" s="166"/>
      <c r="H39" s="166"/>
      <c r="I39" s="166"/>
      <c r="J39" s="166"/>
      <c r="K39" s="166"/>
      <c r="L39" s="194" t="e">
        <f t="shared" si="0"/>
        <v>#NUM!</v>
      </c>
      <c r="M39" s="194" t="e">
        <f t="shared" si="1"/>
        <v>#NUM!</v>
      </c>
      <c r="N39" s="194" t="e">
        <f t="shared" si="2"/>
        <v>#NUM!</v>
      </c>
      <c r="O39" s="195" t="e">
        <f>AVERAGE(F39:K39)</f>
        <v>#DIV/0!</v>
      </c>
      <c r="P39" s="195" t="e">
        <f>MEDIAN(F39:K39)</f>
        <v>#NUM!</v>
      </c>
      <c r="Q39" s="196" t="e">
        <f t="shared" si="5"/>
        <v>#DIV/0!</v>
      </c>
      <c r="R39" s="191" t="e">
        <f t="shared" si="6"/>
        <v>#DIV/0!</v>
      </c>
      <c r="S39" s="192" t="e">
        <f t="shared" si="7"/>
        <v>#DIV/0!</v>
      </c>
      <c r="T39" s="67">
        <v>60</v>
      </c>
      <c r="U39" s="204" t="e">
        <f t="shared" si="8"/>
        <v>#DIV/0!</v>
      </c>
      <c r="V39" s="83" t="e">
        <f t="shared" si="9"/>
        <v>#DIV/0!</v>
      </c>
      <c r="W39" s="205" t="e">
        <f t="shared" si="10"/>
        <v>#DIV/0!</v>
      </c>
    </row>
    <row r="40" spans="1:23" x14ac:dyDescent="0.25">
      <c r="A40" s="165"/>
      <c r="B40" s="163"/>
      <c r="C40" s="163"/>
      <c r="D40" s="163"/>
      <c r="E40" s="165"/>
      <c r="F40" s="128"/>
      <c r="G40" s="128"/>
      <c r="H40" s="128"/>
      <c r="I40" s="127"/>
      <c r="J40" s="165"/>
      <c r="K40" s="165"/>
      <c r="L40" s="193"/>
      <c r="M40" s="193"/>
      <c r="N40" s="193"/>
      <c r="O40" s="193"/>
      <c r="P40" s="193"/>
      <c r="Q40" s="193"/>
      <c r="R40" s="193"/>
      <c r="S40" s="193"/>
      <c r="T40" s="163"/>
      <c r="U40" s="163"/>
      <c r="V40" s="163"/>
      <c r="W40" s="163"/>
    </row>
    <row r="41" spans="1:23" ht="39" x14ac:dyDescent="0.25">
      <c r="A41" s="164">
        <v>20</v>
      </c>
      <c r="B41" s="6" t="s">
        <v>156</v>
      </c>
      <c r="C41" s="61">
        <v>20</v>
      </c>
      <c r="D41" s="62">
        <v>9</v>
      </c>
      <c r="E41" s="166"/>
      <c r="F41" s="166"/>
      <c r="G41" s="166"/>
      <c r="H41" s="166"/>
      <c r="I41" s="166"/>
      <c r="J41" s="166"/>
      <c r="K41" s="166"/>
      <c r="L41" s="194" t="e">
        <f t="shared" si="0"/>
        <v>#NUM!</v>
      </c>
      <c r="M41" s="194" t="e">
        <f t="shared" si="1"/>
        <v>#NUM!</v>
      </c>
      <c r="N41" s="194" t="e">
        <f t="shared" si="2"/>
        <v>#NUM!</v>
      </c>
      <c r="O41" s="195" t="e">
        <f t="shared" si="3"/>
        <v>#DIV/0!</v>
      </c>
      <c r="P41" s="195" t="e">
        <f t="shared" si="4"/>
        <v>#NUM!</v>
      </c>
      <c r="Q41" s="196" t="e">
        <f t="shared" si="5"/>
        <v>#DIV/0!</v>
      </c>
      <c r="R41" s="191" t="e">
        <f t="shared" si="6"/>
        <v>#DIV/0!</v>
      </c>
      <c r="S41" s="192" t="e">
        <f t="shared" si="7"/>
        <v>#DIV/0!</v>
      </c>
      <c r="T41" s="67">
        <v>60</v>
      </c>
      <c r="U41" s="204" t="e">
        <f t="shared" si="8"/>
        <v>#DIV/0!</v>
      </c>
      <c r="V41" s="83" t="e">
        <f t="shared" si="9"/>
        <v>#DIV/0!</v>
      </c>
      <c r="W41" s="205" t="e">
        <f t="shared" si="10"/>
        <v>#DIV/0!</v>
      </c>
    </row>
    <row r="42" spans="1:23" x14ac:dyDescent="0.25">
      <c r="A42" s="165"/>
      <c r="B42" s="163"/>
      <c r="C42" s="163"/>
      <c r="D42" s="163"/>
      <c r="E42" s="165"/>
      <c r="F42" s="128"/>
      <c r="G42" s="128"/>
      <c r="H42" s="128"/>
      <c r="I42" s="165"/>
      <c r="J42" s="165"/>
      <c r="K42" s="165"/>
      <c r="L42" s="193"/>
      <c r="M42" s="193"/>
      <c r="N42" s="193"/>
      <c r="O42" s="193"/>
      <c r="P42" s="193"/>
      <c r="Q42" s="193"/>
      <c r="R42" s="193"/>
      <c r="S42" s="193"/>
      <c r="T42" s="163"/>
      <c r="U42" s="163"/>
      <c r="V42" s="163"/>
      <c r="W42" s="163"/>
    </row>
    <row r="43" spans="1:23" ht="38.25" x14ac:dyDescent="0.25">
      <c r="A43" s="164">
        <v>21</v>
      </c>
      <c r="B43" s="9" t="s">
        <v>157</v>
      </c>
      <c r="C43" s="61">
        <v>6</v>
      </c>
      <c r="D43" s="62">
        <v>2</v>
      </c>
      <c r="E43" s="166"/>
      <c r="F43" s="166"/>
      <c r="G43" s="166"/>
      <c r="H43" s="166"/>
      <c r="I43" s="166"/>
      <c r="J43" s="166"/>
      <c r="K43" s="166"/>
      <c r="L43" s="194" t="e">
        <f t="shared" si="0"/>
        <v>#NUM!</v>
      </c>
      <c r="M43" s="194" t="e">
        <f t="shared" si="1"/>
        <v>#NUM!</v>
      </c>
      <c r="N43" s="194" t="e">
        <f t="shared" si="2"/>
        <v>#NUM!</v>
      </c>
      <c r="O43" s="195" t="e">
        <f t="shared" si="3"/>
        <v>#DIV/0!</v>
      </c>
      <c r="P43" s="195" t="e">
        <f t="shared" si="4"/>
        <v>#NUM!</v>
      </c>
      <c r="Q43" s="196" t="e">
        <f t="shared" si="5"/>
        <v>#DIV/0!</v>
      </c>
      <c r="R43" s="191" t="e">
        <f t="shared" si="6"/>
        <v>#DIV/0!</v>
      </c>
      <c r="S43" s="192" t="e">
        <f t="shared" si="7"/>
        <v>#DIV/0!</v>
      </c>
      <c r="T43" s="209">
        <v>60</v>
      </c>
      <c r="U43" s="204" t="e">
        <f t="shared" si="8"/>
        <v>#DIV/0!</v>
      </c>
      <c r="V43" s="83" t="e">
        <f t="shared" si="9"/>
        <v>#DIV/0!</v>
      </c>
      <c r="W43" s="205" t="e">
        <f t="shared" si="10"/>
        <v>#DIV/0!</v>
      </c>
    </row>
    <row r="44" spans="1:23" x14ac:dyDescent="0.25">
      <c r="A44" s="165"/>
      <c r="B44" s="163"/>
      <c r="C44" s="163"/>
      <c r="D44" s="163"/>
      <c r="E44" s="165"/>
      <c r="F44" s="128"/>
      <c r="G44" s="128"/>
      <c r="H44" s="128"/>
      <c r="I44" s="165"/>
      <c r="J44" s="165"/>
      <c r="K44" s="165"/>
      <c r="L44" s="193"/>
      <c r="M44" s="193"/>
      <c r="N44" s="193"/>
      <c r="O44" s="193"/>
      <c r="P44" s="193"/>
      <c r="Q44" s="193"/>
      <c r="R44" s="193"/>
      <c r="S44" s="193"/>
      <c r="T44" s="163"/>
      <c r="U44" s="163"/>
      <c r="V44" s="163"/>
      <c r="W44" s="163"/>
    </row>
    <row r="45" spans="1:23" ht="28.5" customHeight="1" x14ac:dyDescent="0.25">
      <c r="A45" s="164">
        <v>22</v>
      </c>
      <c r="B45" s="9" t="s">
        <v>158</v>
      </c>
      <c r="C45" s="61">
        <v>15</v>
      </c>
      <c r="D45" s="62">
        <v>7</v>
      </c>
      <c r="E45" s="166"/>
      <c r="F45" s="166"/>
      <c r="G45" s="166"/>
      <c r="H45" s="166"/>
      <c r="I45" s="166"/>
      <c r="J45" s="166"/>
      <c r="K45" s="166"/>
      <c r="L45" s="194" t="e">
        <f t="shared" si="0"/>
        <v>#NUM!</v>
      </c>
      <c r="M45" s="194" t="e">
        <f t="shared" si="1"/>
        <v>#NUM!</v>
      </c>
      <c r="N45" s="194" t="e">
        <f t="shared" si="2"/>
        <v>#NUM!</v>
      </c>
      <c r="O45" s="195" t="e">
        <f t="shared" si="3"/>
        <v>#DIV/0!</v>
      </c>
      <c r="P45" s="195" t="e">
        <f t="shared" si="4"/>
        <v>#NUM!</v>
      </c>
      <c r="Q45" s="196" t="e">
        <f t="shared" si="5"/>
        <v>#DIV/0!</v>
      </c>
      <c r="R45" s="191" t="e">
        <f t="shared" si="6"/>
        <v>#DIV/0!</v>
      </c>
      <c r="S45" s="192" t="e">
        <f t="shared" si="7"/>
        <v>#DIV/0!</v>
      </c>
      <c r="T45" s="209">
        <v>60</v>
      </c>
      <c r="U45" s="204" t="e">
        <f t="shared" si="8"/>
        <v>#DIV/0!</v>
      </c>
      <c r="V45" s="83" t="e">
        <f t="shared" si="9"/>
        <v>#DIV/0!</v>
      </c>
      <c r="W45" s="205" t="e">
        <f t="shared" si="10"/>
        <v>#DIV/0!</v>
      </c>
    </row>
    <row r="46" spans="1:23" x14ac:dyDescent="0.25">
      <c r="A46" s="165"/>
      <c r="B46" s="163"/>
      <c r="C46" s="163"/>
      <c r="D46" s="163"/>
      <c r="E46" s="165"/>
      <c r="F46" s="128"/>
      <c r="G46" s="128"/>
      <c r="H46" s="128"/>
      <c r="I46" s="165"/>
      <c r="J46" s="165"/>
      <c r="K46" s="165"/>
      <c r="L46" s="193"/>
      <c r="M46" s="193"/>
      <c r="N46" s="193"/>
      <c r="O46" s="193"/>
      <c r="P46" s="193"/>
      <c r="Q46" s="193"/>
      <c r="R46" s="193"/>
      <c r="S46" s="193"/>
      <c r="T46" s="163"/>
      <c r="U46" s="163"/>
      <c r="V46" s="163"/>
      <c r="W46" s="163"/>
    </row>
    <row r="47" spans="1:23" x14ac:dyDescent="0.25">
      <c r="A47" s="164">
        <v>23</v>
      </c>
      <c r="B47" s="6" t="s">
        <v>159</v>
      </c>
      <c r="C47" s="61">
        <v>6</v>
      </c>
      <c r="D47" s="62">
        <v>2</v>
      </c>
      <c r="E47" s="166"/>
      <c r="F47" s="166"/>
      <c r="G47" s="166"/>
      <c r="H47" s="166"/>
      <c r="I47" s="166"/>
      <c r="J47" s="166"/>
      <c r="K47" s="166"/>
      <c r="L47" s="194" t="e">
        <f t="shared" si="0"/>
        <v>#NUM!</v>
      </c>
      <c r="M47" s="194" t="e">
        <f t="shared" si="1"/>
        <v>#NUM!</v>
      </c>
      <c r="N47" s="194" t="e">
        <f t="shared" si="2"/>
        <v>#NUM!</v>
      </c>
      <c r="O47" s="195" t="e">
        <f t="shared" si="3"/>
        <v>#DIV/0!</v>
      </c>
      <c r="P47" s="195" t="e">
        <f t="shared" si="4"/>
        <v>#NUM!</v>
      </c>
      <c r="Q47" s="196" t="e">
        <f t="shared" si="5"/>
        <v>#DIV/0!</v>
      </c>
      <c r="R47" s="191" t="e">
        <f t="shared" si="6"/>
        <v>#DIV/0!</v>
      </c>
      <c r="S47" s="192" t="e">
        <f t="shared" si="7"/>
        <v>#DIV/0!</v>
      </c>
      <c r="T47" s="67">
        <v>60</v>
      </c>
      <c r="U47" s="89" t="e">
        <f t="shared" si="8"/>
        <v>#DIV/0!</v>
      </c>
      <c r="V47" s="83" t="e">
        <f t="shared" si="9"/>
        <v>#DIV/0!</v>
      </c>
      <c r="W47" s="84" t="e">
        <f t="shared" si="10"/>
        <v>#DIV/0!</v>
      </c>
    </row>
    <row r="48" spans="1:23" x14ac:dyDescent="0.25">
      <c r="A48" s="165"/>
      <c r="B48" s="163"/>
      <c r="C48" s="163"/>
      <c r="D48" s="163"/>
      <c r="E48" s="165"/>
      <c r="F48" s="128"/>
      <c r="G48" s="128"/>
      <c r="H48" s="128"/>
      <c r="I48" s="165"/>
      <c r="J48" s="165"/>
      <c r="K48" s="165"/>
      <c r="L48" s="193"/>
      <c r="M48" s="193"/>
      <c r="N48" s="193"/>
      <c r="O48" s="193"/>
      <c r="P48" s="193"/>
      <c r="Q48" s="193"/>
      <c r="R48" s="193"/>
      <c r="S48" s="193"/>
      <c r="T48" s="163"/>
      <c r="U48" s="163"/>
      <c r="V48" s="163"/>
      <c r="W48" s="163"/>
    </row>
    <row r="49" spans="1:23" x14ac:dyDescent="0.25">
      <c r="A49" s="164">
        <v>24</v>
      </c>
      <c r="B49" s="6" t="s">
        <v>160</v>
      </c>
      <c r="C49" s="61">
        <v>6</v>
      </c>
      <c r="D49" s="62">
        <v>2</v>
      </c>
      <c r="E49" s="166"/>
      <c r="F49" s="166"/>
      <c r="G49" s="166"/>
      <c r="H49" s="166"/>
      <c r="I49" s="166"/>
      <c r="J49" s="166"/>
      <c r="K49" s="166"/>
      <c r="L49" s="194" t="e">
        <f t="shared" si="0"/>
        <v>#NUM!</v>
      </c>
      <c r="M49" s="194" t="e">
        <f t="shared" si="1"/>
        <v>#NUM!</v>
      </c>
      <c r="N49" s="194" t="e">
        <f t="shared" si="2"/>
        <v>#NUM!</v>
      </c>
      <c r="O49" s="195" t="e">
        <f>AVERAGE(F49:K49)</f>
        <v>#DIV/0!</v>
      </c>
      <c r="P49" s="195" t="e">
        <f>MEDIAN(F49:K49)</f>
        <v>#NUM!</v>
      </c>
      <c r="Q49" s="196" t="e">
        <f t="shared" si="5"/>
        <v>#DIV/0!</v>
      </c>
      <c r="R49" s="191" t="e">
        <f t="shared" si="6"/>
        <v>#DIV/0!</v>
      </c>
      <c r="S49" s="192" t="e">
        <f t="shared" si="7"/>
        <v>#DIV/0!</v>
      </c>
      <c r="T49" s="67">
        <v>60</v>
      </c>
      <c r="U49" s="89" t="e">
        <f t="shared" si="8"/>
        <v>#DIV/0!</v>
      </c>
      <c r="V49" s="83" t="e">
        <f t="shared" si="9"/>
        <v>#DIV/0!</v>
      </c>
      <c r="W49" s="84" t="e">
        <f t="shared" si="10"/>
        <v>#DIV/0!</v>
      </c>
    </row>
    <row r="50" spans="1:23" x14ac:dyDescent="0.25">
      <c r="A50" s="165"/>
      <c r="B50" s="163"/>
      <c r="C50" s="163"/>
      <c r="D50" s="163"/>
      <c r="E50" s="165"/>
      <c r="F50" s="128"/>
      <c r="G50" s="128"/>
      <c r="H50" s="128"/>
      <c r="I50" s="165"/>
      <c r="J50" s="165"/>
      <c r="K50" s="165"/>
      <c r="L50" s="193"/>
      <c r="M50" s="193"/>
      <c r="N50" s="193"/>
      <c r="O50" s="193"/>
      <c r="P50" s="193"/>
      <c r="Q50" s="193"/>
      <c r="R50" s="193"/>
      <c r="S50" s="193"/>
      <c r="T50" s="163"/>
      <c r="U50" s="163"/>
      <c r="V50" s="163"/>
      <c r="W50" s="163"/>
    </row>
    <row r="51" spans="1:23" ht="26.25" x14ac:dyDescent="0.25">
      <c r="A51" s="164">
        <v>25</v>
      </c>
      <c r="B51" s="6" t="s">
        <v>161</v>
      </c>
      <c r="C51" s="61">
        <v>6</v>
      </c>
      <c r="D51" s="62">
        <v>2</v>
      </c>
      <c r="E51" s="166"/>
      <c r="F51" s="166"/>
      <c r="G51" s="166"/>
      <c r="H51" s="166"/>
      <c r="I51" s="166"/>
      <c r="J51" s="166"/>
      <c r="K51" s="166"/>
      <c r="L51" s="194" t="e">
        <f t="shared" si="0"/>
        <v>#NUM!</v>
      </c>
      <c r="M51" s="194" t="e">
        <f t="shared" si="1"/>
        <v>#NUM!</v>
      </c>
      <c r="N51" s="194" t="e">
        <f t="shared" si="2"/>
        <v>#NUM!</v>
      </c>
      <c r="O51" s="195" t="e">
        <f>AVERAGE(F51:K51)</f>
        <v>#DIV/0!</v>
      </c>
      <c r="P51" s="195" t="e">
        <f>MEDIAN(F51:K51)</f>
        <v>#NUM!</v>
      </c>
      <c r="Q51" s="196" t="e">
        <f t="shared" si="5"/>
        <v>#DIV/0!</v>
      </c>
      <c r="R51" s="191" t="e">
        <f t="shared" si="6"/>
        <v>#DIV/0!</v>
      </c>
      <c r="S51" s="192" t="e">
        <f t="shared" si="7"/>
        <v>#DIV/0!</v>
      </c>
      <c r="T51" s="209">
        <v>60</v>
      </c>
      <c r="U51" s="204" t="e">
        <f t="shared" si="8"/>
        <v>#DIV/0!</v>
      </c>
      <c r="V51" s="83" t="e">
        <f t="shared" si="9"/>
        <v>#DIV/0!</v>
      </c>
      <c r="W51" s="205" t="e">
        <f t="shared" si="10"/>
        <v>#DIV/0!</v>
      </c>
    </row>
    <row r="52" spans="1:23" x14ac:dyDescent="0.25">
      <c r="A52" s="165"/>
      <c r="B52" s="163"/>
      <c r="C52" s="163"/>
      <c r="D52" s="163"/>
      <c r="E52" s="165"/>
      <c r="F52" s="128"/>
      <c r="G52" s="128"/>
      <c r="H52" s="128"/>
      <c r="I52" s="165"/>
      <c r="J52" s="165"/>
      <c r="K52" s="165"/>
      <c r="L52" s="193"/>
      <c r="M52" s="193"/>
      <c r="N52" s="193"/>
      <c r="O52" s="193"/>
      <c r="P52" s="193"/>
      <c r="Q52" s="193"/>
      <c r="R52" s="193"/>
      <c r="S52" s="193"/>
      <c r="T52" s="163"/>
      <c r="U52" s="163"/>
      <c r="V52" s="163"/>
      <c r="W52" s="163"/>
    </row>
    <row r="53" spans="1:23" ht="26.25" x14ac:dyDescent="0.25">
      <c r="A53" s="164">
        <v>26</v>
      </c>
      <c r="B53" s="6" t="s">
        <v>162</v>
      </c>
      <c r="C53" s="61">
        <v>1</v>
      </c>
      <c r="D53" s="62">
        <v>1</v>
      </c>
      <c r="E53" s="166"/>
      <c r="F53" s="166"/>
      <c r="G53" s="166"/>
      <c r="H53" s="166"/>
      <c r="I53" s="166"/>
      <c r="J53" s="166"/>
      <c r="K53" s="166"/>
      <c r="L53" s="194" t="e">
        <f t="shared" si="0"/>
        <v>#NUM!</v>
      </c>
      <c r="M53" s="194" t="e">
        <f t="shared" si="1"/>
        <v>#NUM!</v>
      </c>
      <c r="N53" s="194" t="e">
        <f t="shared" si="2"/>
        <v>#NUM!</v>
      </c>
      <c r="O53" s="195" t="e">
        <f>AVERAGE(F53:K53)</f>
        <v>#DIV/0!</v>
      </c>
      <c r="P53" s="195" t="e">
        <f>MEDIAN(F53:K53)</f>
        <v>#NUM!</v>
      </c>
      <c r="Q53" s="196" t="e">
        <f t="shared" si="5"/>
        <v>#DIV/0!</v>
      </c>
      <c r="R53" s="191" t="e">
        <f t="shared" si="6"/>
        <v>#DIV/0!</v>
      </c>
      <c r="S53" s="205" t="e">
        <f t="shared" si="7"/>
        <v>#DIV/0!</v>
      </c>
      <c r="T53" s="209">
        <v>60</v>
      </c>
      <c r="U53" s="204" t="e">
        <f t="shared" si="8"/>
        <v>#DIV/0!</v>
      </c>
      <c r="V53" s="83" t="e">
        <f t="shared" si="9"/>
        <v>#DIV/0!</v>
      </c>
      <c r="W53" s="205" t="e">
        <f t="shared" si="10"/>
        <v>#DIV/0!</v>
      </c>
    </row>
    <row r="54" spans="1:23" x14ac:dyDescent="0.25">
      <c r="A54" s="165"/>
      <c r="B54" s="163"/>
      <c r="C54" s="163"/>
      <c r="D54" s="163"/>
      <c r="E54" s="165"/>
      <c r="F54" s="128"/>
      <c r="G54" s="128"/>
      <c r="H54" s="128"/>
      <c r="I54" s="165"/>
      <c r="J54" s="165"/>
      <c r="K54" s="165"/>
      <c r="L54" s="193"/>
      <c r="M54" s="193"/>
      <c r="N54" s="193"/>
      <c r="O54" s="193"/>
      <c r="P54" s="193"/>
      <c r="Q54" s="193"/>
      <c r="R54" s="193"/>
      <c r="S54" s="193"/>
      <c r="T54" s="163"/>
      <c r="U54" s="163"/>
      <c r="V54" s="163"/>
      <c r="W54" s="163"/>
    </row>
    <row r="55" spans="1:23" ht="25.5" x14ac:dyDescent="0.25">
      <c r="A55" s="164">
        <v>27</v>
      </c>
      <c r="B55" s="10" t="s">
        <v>163</v>
      </c>
      <c r="C55" s="61">
        <v>3</v>
      </c>
      <c r="D55" s="62">
        <v>1</v>
      </c>
      <c r="E55" s="166"/>
      <c r="F55" s="166"/>
      <c r="G55" s="166"/>
      <c r="H55" s="166"/>
      <c r="I55" s="166"/>
      <c r="J55" s="166"/>
      <c r="K55" s="166"/>
      <c r="L55" s="194" t="e">
        <f t="shared" si="0"/>
        <v>#NUM!</v>
      </c>
      <c r="M55" s="194" t="e">
        <f t="shared" si="1"/>
        <v>#NUM!</v>
      </c>
      <c r="N55" s="194" t="e">
        <f t="shared" si="2"/>
        <v>#NUM!</v>
      </c>
      <c r="O55" s="195" t="e">
        <f>AVERAGE(F55:K55)</f>
        <v>#DIV/0!</v>
      </c>
      <c r="P55" s="195" t="e">
        <f>MEDIAN(F55:K55)</f>
        <v>#NUM!</v>
      </c>
      <c r="Q55" s="196" t="e">
        <f t="shared" si="5"/>
        <v>#DIV/0!</v>
      </c>
      <c r="R55" s="191" t="e">
        <f t="shared" si="6"/>
        <v>#DIV/0!</v>
      </c>
      <c r="S55" s="192" t="e">
        <f t="shared" si="7"/>
        <v>#DIV/0!</v>
      </c>
      <c r="T55" s="209">
        <v>60</v>
      </c>
      <c r="U55" s="204" t="e">
        <f t="shared" si="8"/>
        <v>#DIV/0!</v>
      </c>
      <c r="V55" s="83" t="e">
        <f t="shared" si="9"/>
        <v>#DIV/0!</v>
      </c>
      <c r="W55" s="205" t="e">
        <f t="shared" si="10"/>
        <v>#DIV/0!</v>
      </c>
    </row>
    <row r="56" spans="1:23" x14ac:dyDescent="0.25">
      <c r="A56" s="165"/>
      <c r="B56" s="163"/>
      <c r="C56" s="163"/>
      <c r="D56" s="163"/>
      <c r="E56" s="165"/>
      <c r="F56" s="128"/>
      <c r="G56" s="128"/>
      <c r="H56" s="128"/>
      <c r="I56" s="165"/>
      <c r="J56" s="165"/>
      <c r="K56" s="165"/>
      <c r="L56" s="193"/>
      <c r="M56" s="193"/>
      <c r="N56" s="193"/>
      <c r="O56" s="193"/>
      <c r="P56" s="193"/>
      <c r="Q56" s="193"/>
      <c r="R56" s="193"/>
      <c r="S56" s="193"/>
      <c r="T56" s="163"/>
      <c r="U56" s="163"/>
      <c r="V56" s="163"/>
      <c r="W56" s="163"/>
    </row>
    <row r="57" spans="1:23" ht="25.5" x14ac:dyDescent="0.25">
      <c r="A57" s="164">
        <v>28</v>
      </c>
      <c r="B57" s="10" t="s">
        <v>164</v>
      </c>
      <c r="C57" s="61">
        <v>6</v>
      </c>
      <c r="D57" s="62">
        <v>2</v>
      </c>
      <c r="E57" s="166"/>
      <c r="F57" s="166"/>
      <c r="G57" s="166"/>
      <c r="H57" s="166"/>
      <c r="I57" s="166"/>
      <c r="J57" s="166"/>
      <c r="K57" s="166"/>
      <c r="L57" s="194" t="e">
        <f t="shared" si="0"/>
        <v>#NUM!</v>
      </c>
      <c r="M57" s="194" t="e">
        <f t="shared" si="1"/>
        <v>#NUM!</v>
      </c>
      <c r="N57" s="194" t="e">
        <f t="shared" si="2"/>
        <v>#NUM!</v>
      </c>
      <c r="O57" s="195" t="e">
        <f t="shared" si="3"/>
        <v>#DIV/0!</v>
      </c>
      <c r="P57" s="195" t="e">
        <f t="shared" si="4"/>
        <v>#NUM!</v>
      </c>
      <c r="Q57" s="196" t="e">
        <f t="shared" si="5"/>
        <v>#DIV/0!</v>
      </c>
      <c r="R57" s="191" t="e">
        <f t="shared" si="6"/>
        <v>#DIV/0!</v>
      </c>
      <c r="S57" s="192" t="e">
        <f t="shared" si="7"/>
        <v>#DIV/0!</v>
      </c>
      <c r="T57" s="209">
        <v>60</v>
      </c>
      <c r="U57" s="204" t="e">
        <f t="shared" si="8"/>
        <v>#DIV/0!</v>
      </c>
      <c r="V57" s="83" t="e">
        <f t="shared" si="9"/>
        <v>#DIV/0!</v>
      </c>
      <c r="W57" s="205" t="e">
        <f t="shared" si="10"/>
        <v>#DIV/0!</v>
      </c>
    </row>
    <row r="58" spans="1:23" x14ac:dyDescent="0.25">
      <c r="A58" s="165"/>
      <c r="B58" s="163"/>
      <c r="C58" s="163"/>
      <c r="D58" s="163"/>
      <c r="E58" s="165"/>
      <c r="F58" s="128"/>
      <c r="G58" s="128"/>
      <c r="H58" s="128"/>
      <c r="I58" s="165"/>
      <c r="J58" s="165"/>
      <c r="K58" s="165"/>
      <c r="L58" s="193"/>
      <c r="M58" s="193"/>
      <c r="N58" s="193"/>
      <c r="O58" s="193"/>
      <c r="P58" s="193"/>
      <c r="Q58" s="193"/>
      <c r="R58" s="193"/>
      <c r="S58" s="193"/>
      <c r="T58" s="163"/>
      <c r="U58" s="163"/>
      <c r="V58" s="163"/>
      <c r="W58" s="163"/>
    </row>
    <row r="59" spans="1:23" ht="25.5" x14ac:dyDescent="0.25">
      <c r="A59" s="164">
        <v>29</v>
      </c>
      <c r="B59" s="10" t="s">
        <v>165</v>
      </c>
      <c r="C59" s="61">
        <v>3</v>
      </c>
      <c r="D59" s="62">
        <v>1</v>
      </c>
      <c r="E59" s="166"/>
      <c r="F59" s="166"/>
      <c r="G59" s="190"/>
      <c r="H59" s="166"/>
      <c r="I59" s="166"/>
      <c r="J59" s="166"/>
      <c r="K59" s="166"/>
      <c r="L59" s="194" t="e">
        <f t="shared" si="0"/>
        <v>#NUM!</v>
      </c>
      <c r="M59" s="194" t="e">
        <f t="shared" si="1"/>
        <v>#NUM!</v>
      </c>
      <c r="N59" s="194" t="e">
        <f t="shared" si="2"/>
        <v>#NUM!</v>
      </c>
      <c r="O59" s="195" t="e">
        <f t="shared" si="3"/>
        <v>#DIV/0!</v>
      </c>
      <c r="P59" s="195" t="e">
        <f t="shared" si="4"/>
        <v>#NUM!</v>
      </c>
      <c r="Q59" s="196" t="e">
        <f t="shared" si="5"/>
        <v>#DIV/0!</v>
      </c>
      <c r="R59" s="191" t="e">
        <f t="shared" si="6"/>
        <v>#DIV/0!</v>
      </c>
      <c r="S59" s="192" t="e">
        <f t="shared" si="7"/>
        <v>#DIV/0!</v>
      </c>
      <c r="T59" s="209">
        <v>60</v>
      </c>
      <c r="U59" s="204" t="e">
        <f t="shared" si="8"/>
        <v>#DIV/0!</v>
      </c>
      <c r="V59" s="83" t="e">
        <f t="shared" si="9"/>
        <v>#DIV/0!</v>
      </c>
      <c r="W59" s="205" t="e">
        <f t="shared" si="10"/>
        <v>#DIV/0!</v>
      </c>
    </row>
    <row r="60" spans="1:23" x14ac:dyDescent="0.25">
      <c r="A60" s="165"/>
      <c r="B60" s="163"/>
      <c r="C60" s="163"/>
      <c r="D60" s="163"/>
      <c r="E60" s="165"/>
      <c r="F60" s="128"/>
      <c r="G60" s="128"/>
      <c r="H60" s="128"/>
      <c r="I60" s="165"/>
      <c r="J60" s="165"/>
      <c r="K60" s="165"/>
      <c r="L60" s="193"/>
      <c r="M60" s="193"/>
      <c r="N60" s="193"/>
      <c r="O60" s="193"/>
      <c r="P60" s="193"/>
      <c r="Q60" s="193"/>
      <c r="R60" s="193"/>
      <c r="S60" s="193"/>
      <c r="T60" s="163"/>
      <c r="U60" s="163"/>
      <c r="V60" s="163"/>
      <c r="W60" s="163"/>
    </row>
    <row r="61" spans="1:23" ht="25.5" x14ac:dyDescent="0.25">
      <c r="A61" s="164">
        <v>30</v>
      </c>
      <c r="B61" s="10" t="s">
        <v>166</v>
      </c>
      <c r="C61" s="61">
        <v>3</v>
      </c>
      <c r="D61" s="62">
        <v>1</v>
      </c>
      <c r="E61" s="166"/>
      <c r="F61" s="166"/>
      <c r="G61" s="166"/>
      <c r="H61" s="166"/>
      <c r="I61" s="166"/>
      <c r="J61" s="166"/>
      <c r="K61" s="166"/>
      <c r="L61" s="194" t="e">
        <f t="shared" si="0"/>
        <v>#NUM!</v>
      </c>
      <c r="M61" s="194" t="e">
        <f t="shared" si="1"/>
        <v>#NUM!</v>
      </c>
      <c r="N61" s="194" t="e">
        <f t="shared" si="2"/>
        <v>#NUM!</v>
      </c>
      <c r="O61" s="195" t="e">
        <f t="shared" si="3"/>
        <v>#DIV/0!</v>
      </c>
      <c r="P61" s="195" t="e">
        <f t="shared" si="4"/>
        <v>#NUM!</v>
      </c>
      <c r="Q61" s="196" t="e">
        <f t="shared" si="5"/>
        <v>#DIV/0!</v>
      </c>
      <c r="R61" s="191" t="e">
        <f t="shared" si="6"/>
        <v>#DIV/0!</v>
      </c>
      <c r="S61" s="192" t="e">
        <f t="shared" si="7"/>
        <v>#DIV/0!</v>
      </c>
      <c r="T61" s="209">
        <v>60</v>
      </c>
      <c r="U61" s="204" t="e">
        <f t="shared" si="8"/>
        <v>#DIV/0!</v>
      </c>
      <c r="V61" s="83" t="e">
        <f t="shared" si="9"/>
        <v>#DIV/0!</v>
      </c>
      <c r="W61" s="205" t="e">
        <f t="shared" si="10"/>
        <v>#DIV/0!</v>
      </c>
    </row>
    <row r="62" spans="1:23" x14ac:dyDescent="0.25">
      <c r="A62" s="165"/>
      <c r="B62" s="163"/>
      <c r="C62" s="163"/>
      <c r="D62" s="163"/>
      <c r="E62" s="165"/>
      <c r="F62" s="128"/>
      <c r="G62" s="127"/>
      <c r="H62" s="127"/>
      <c r="I62" s="165"/>
      <c r="J62" s="165"/>
      <c r="K62" s="165"/>
      <c r="L62" s="193"/>
      <c r="M62" s="193"/>
      <c r="N62" s="193"/>
      <c r="O62" s="193"/>
      <c r="P62" s="193"/>
      <c r="Q62" s="193"/>
      <c r="R62" s="193"/>
      <c r="S62" s="193"/>
      <c r="T62" s="163"/>
      <c r="U62" s="163"/>
      <c r="V62" s="163"/>
      <c r="W62" s="163"/>
    </row>
    <row r="63" spans="1:23" ht="29.25" customHeight="1" x14ac:dyDescent="0.25">
      <c r="A63" s="164">
        <v>31</v>
      </c>
      <c r="B63" s="10" t="s">
        <v>167</v>
      </c>
      <c r="C63" s="61">
        <v>6</v>
      </c>
      <c r="D63" s="62">
        <v>2</v>
      </c>
      <c r="E63" s="166"/>
      <c r="F63" s="166"/>
      <c r="G63" s="166"/>
      <c r="H63" s="166"/>
      <c r="I63" s="166"/>
      <c r="J63" s="166"/>
      <c r="K63" s="166"/>
      <c r="L63" s="194" t="e">
        <f t="shared" si="0"/>
        <v>#NUM!</v>
      </c>
      <c r="M63" s="194" t="e">
        <f t="shared" si="1"/>
        <v>#NUM!</v>
      </c>
      <c r="N63" s="194" t="e">
        <f t="shared" si="2"/>
        <v>#NUM!</v>
      </c>
      <c r="O63" s="195" t="e">
        <f t="shared" si="3"/>
        <v>#DIV/0!</v>
      </c>
      <c r="P63" s="195" t="e">
        <f t="shared" si="4"/>
        <v>#NUM!</v>
      </c>
      <c r="Q63" s="196" t="e">
        <f t="shared" si="5"/>
        <v>#DIV/0!</v>
      </c>
      <c r="R63" s="191" t="e">
        <f t="shared" si="6"/>
        <v>#DIV/0!</v>
      </c>
      <c r="S63" s="192" t="e">
        <f t="shared" si="7"/>
        <v>#DIV/0!</v>
      </c>
      <c r="T63" s="209">
        <v>60</v>
      </c>
      <c r="U63" s="204" t="e">
        <f t="shared" si="8"/>
        <v>#DIV/0!</v>
      </c>
      <c r="V63" s="83" t="e">
        <f t="shared" si="9"/>
        <v>#DIV/0!</v>
      </c>
      <c r="W63" s="205" t="e">
        <f t="shared" si="10"/>
        <v>#DIV/0!</v>
      </c>
    </row>
    <row r="64" spans="1:23" x14ac:dyDescent="0.25">
      <c r="A64" s="165"/>
      <c r="B64" s="163"/>
      <c r="C64" s="163"/>
      <c r="D64" s="163"/>
      <c r="E64" s="165"/>
      <c r="F64" s="128"/>
      <c r="G64" s="128"/>
      <c r="H64" s="128"/>
      <c r="I64" s="165"/>
      <c r="J64" s="165"/>
      <c r="K64" s="165"/>
      <c r="L64" s="193"/>
      <c r="M64" s="193"/>
      <c r="N64" s="193"/>
      <c r="O64" s="193"/>
      <c r="P64" s="193"/>
      <c r="Q64" s="193"/>
      <c r="R64" s="193"/>
      <c r="S64" s="193"/>
      <c r="T64" s="163"/>
      <c r="U64" s="163"/>
      <c r="V64" s="163"/>
      <c r="W64" s="163"/>
    </row>
    <row r="65" spans="1:23" ht="30.75" customHeight="1" x14ac:dyDescent="0.25">
      <c r="A65" s="164">
        <v>32</v>
      </c>
      <c r="B65" s="10" t="s">
        <v>168</v>
      </c>
      <c r="C65" s="61">
        <v>3</v>
      </c>
      <c r="D65" s="62">
        <v>1</v>
      </c>
      <c r="E65" s="166"/>
      <c r="F65" s="166"/>
      <c r="G65" s="166"/>
      <c r="H65" s="166"/>
      <c r="I65" s="166"/>
      <c r="J65" s="166"/>
      <c r="K65" s="166"/>
      <c r="L65" s="194" t="e">
        <f t="shared" si="0"/>
        <v>#NUM!</v>
      </c>
      <c r="M65" s="194" t="e">
        <f t="shared" si="1"/>
        <v>#NUM!</v>
      </c>
      <c r="N65" s="194" t="e">
        <f t="shared" si="2"/>
        <v>#NUM!</v>
      </c>
      <c r="O65" s="195" t="e">
        <f>AVERAGE(F65:K65)</f>
        <v>#DIV/0!</v>
      </c>
      <c r="P65" s="195" t="e">
        <f>MEDIAN(F65:K65)</f>
        <v>#NUM!</v>
      </c>
      <c r="Q65" s="196" t="e">
        <f t="shared" si="5"/>
        <v>#DIV/0!</v>
      </c>
      <c r="R65" s="191" t="e">
        <f t="shared" si="6"/>
        <v>#DIV/0!</v>
      </c>
      <c r="S65" s="192" t="e">
        <f t="shared" si="7"/>
        <v>#DIV/0!</v>
      </c>
      <c r="T65" s="209">
        <v>60</v>
      </c>
      <c r="U65" s="204" t="e">
        <f t="shared" si="8"/>
        <v>#DIV/0!</v>
      </c>
      <c r="V65" s="83" t="e">
        <f t="shared" si="9"/>
        <v>#DIV/0!</v>
      </c>
      <c r="W65" s="205" t="e">
        <f t="shared" si="10"/>
        <v>#DIV/0!</v>
      </c>
    </row>
    <row r="66" spans="1:23" x14ac:dyDescent="0.25">
      <c r="A66" s="165"/>
      <c r="B66" s="163"/>
      <c r="C66" s="163"/>
      <c r="D66" s="163"/>
      <c r="E66" s="165"/>
      <c r="F66" s="128"/>
      <c r="G66" s="127"/>
      <c r="H66" s="165"/>
      <c r="I66" s="165"/>
      <c r="J66" s="165"/>
      <c r="K66" s="165"/>
      <c r="L66" s="193"/>
      <c r="M66" s="193"/>
      <c r="N66" s="193"/>
      <c r="O66" s="193"/>
      <c r="P66" s="193"/>
      <c r="Q66" s="193"/>
      <c r="R66" s="193"/>
      <c r="S66" s="193"/>
      <c r="T66" s="163"/>
      <c r="U66" s="163"/>
      <c r="V66" s="163"/>
      <c r="W66" s="163"/>
    </row>
    <row r="67" spans="1:23" ht="43.5" customHeight="1" x14ac:dyDescent="0.25">
      <c r="A67" s="164">
        <v>33</v>
      </c>
      <c r="B67" s="10" t="s">
        <v>169</v>
      </c>
      <c r="C67" s="61">
        <v>4</v>
      </c>
      <c r="D67" s="62">
        <v>2</v>
      </c>
      <c r="E67" s="166"/>
      <c r="F67" s="166"/>
      <c r="G67" s="166"/>
      <c r="H67" s="166"/>
      <c r="I67" s="166"/>
      <c r="J67" s="166"/>
      <c r="K67" s="166"/>
      <c r="L67" s="194" t="e">
        <f t="shared" si="0"/>
        <v>#NUM!</v>
      </c>
      <c r="M67" s="194" t="e">
        <f t="shared" si="1"/>
        <v>#NUM!</v>
      </c>
      <c r="N67" s="194" t="e">
        <f t="shared" si="2"/>
        <v>#NUM!</v>
      </c>
      <c r="O67" s="195" t="e">
        <f t="shared" si="3"/>
        <v>#DIV/0!</v>
      </c>
      <c r="P67" s="195" t="e">
        <f t="shared" si="4"/>
        <v>#NUM!</v>
      </c>
      <c r="Q67" s="196" t="e">
        <f t="shared" si="5"/>
        <v>#DIV/0!</v>
      </c>
      <c r="R67" s="191" t="e">
        <f t="shared" si="6"/>
        <v>#DIV/0!</v>
      </c>
      <c r="S67" s="192" t="e">
        <f t="shared" si="7"/>
        <v>#DIV/0!</v>
      </c>
      <c r="T67" s="209">
        <v>60</v>
      </c>
      <c r="U67" s="204" t="e">
        <f t="shared" si="8"/>
        <v>#DIV/0!</v>
      </c>
      <c r="V67" s="83" t="e">
        <f t="shared" si="9"/>
        <v>#DIV/0!</v>
      </c>
      <c r="W67" s="205" t="e">
        <f t="shared" si="10"/>
        <v>#DIV/0!</v>
      </c>
    </row>
    <row r="68" spans="1:23" x14ac:dyDescent="0.25">
      <c r="A68" s="165"/>
      <c r="B68" s="163"/>
      <c r="C68" s="163"/>
      <c r="D68" s="163"/>
      <c r="E68" s="165"/>
      <c r="F68" s="128"/>
      <c r="G68" s="128"/>
      <c r="H68" s="165"/>
      <c r="I68" s="165"/>
      <c r="J68" s="165"/>
      <c r="K68" s="165"/>
      <c r="L68" s="193"/>
      <c r="M68" s="193"/>
      <c r="N68" s="193"/>
      <c r="O68" s="193"/>
      <c r="P68" s="193"/>
      <c r="Q68" s="193"/>
      <c r="R68" s="193"/>
      <c r="S68" s="193"/>
      <c r="T68" s="163"/>
      <c r="U68" s="163"/>
      <c r="V68" s="163"/>
      <c r="W68" s="163"/>
    </row>
    <row r="69" spans="1:23" ht="38.25" x14ac:dyDescent="0.25">
      <c r="A69" s="164">
        <v>34</v>
      </c>
      <c r="B69" s="10" t="s">
        <v>170</v>
      </c>
      <c r="C69" s="61">
        <v>6</v>
      </c>
      <c r="D69" s="62">
        <v>2</v>
      </c>
      <c r="E69" s="166"/>
      <c r="F69" s="166"/>
      <c r="G69" s="166"/>
      <c r="H69" s="166"/>
      <c r="I69" s="166"/>
      <c r="J69" s="166"/>
      <c r="K69" s="166"/>
      <c r="L69" s="194" t="e">
        <f t="shared" si="0"/>
        <v>#NUM!</v>
      </c>
      <c r="M69" s="194" t="e">
        <f t="shared" si="1"/>
        <v>#NUM!</v>
      </c>
      <c r="N69" s="194" t="e">
        <f t="shared" si="2"/>
        <v>#NUM!</v>
      </c>
      <c r="O69" s="195" t="e">
        <f t="shared" si="3"/>
        <v>#DIV/0!</v>
      </c>
      <c r="P69" s="195" t="e">
        <f t="shared" si="4"/>
        <v>#NUM!</v>
      </c>
      <c r="Q69" s="196" t="e">
        <f t="shared" si="5"/>
        <v>#DIV/0!</v>
      </c>
      <c r="R69" s="191" t="e">
        <f t="shared" si="6"/>
        <v>#DIV/0!</v>
      </c>
      <c r="S69" s="192" t="e">
        <f t="shared" si="7"/>
        <v>#DIV/0!</v>
      </c>
      <c r="T69" s="209">
        <v>60</v>
      </c>
      <c r="U69" s="204" t="e">
        <f t="shared" si="8"/>
        <v>#DIV/0!</v>
      </c>
      <c r="V69" s="83" t="e">
        <f t="shared" si="9"/>
        <v>#DIV/0!</v>
      </c>
      <c r="W69" s="205" t="e">
        <f t="shared" si="10"/>
        <v>#DIV/0!</v>
      </c>
    </row>
    <row r="70" spans="1:23" x14ac:dyDescent="0.25">
      <c r="A70" s="165"/>
      <c r="B70" s="163"/>
      <c r="C70" s="163"/>
      <c r="D70" s="163"/>
      <c r="E70" s="165"/>
      <c r="F70" s="128"/>
      <c r="G70" s="128"/>
      <c r="H70" s="128"/>
      <c r="I70" s="165"/>
      <c r="J70" s="165"/>
      <c r="K70" s="165"/>
      <c r="L70" s="193"/>
      <c r="M70" s="193"/>
      <c r="N70" s="193"/>
      <c r="O70" s="193"/>
      <c r="P70" s="193"/>
      <c r="Q70" s="193"/>
      <c r="R70" s="193"/>
      <c r="S70" s="193"/>
      <c r="T70" s="163"/>
      <c r="U70" s="163"/>
      <c r="V70" s="163"/>
      <c r="W70" s="163"/>
    </row>
    <row r="71" spans="1:23" ht="39" customHeight="1" x14ac:dyDescent="0.25">
      <c r="A71" s="164">
        <v>35</v>
      </c>
      <c r="B71" s="10" t="s">
        <v>171</v>
      </c>
      <c r="C71" s="61">
        <v>15</v>
      </c>
      <c r="D71" s="62">
        <v>7</v>
      </c>
      <c r="E71" s="166"/>
      <c r="F71" s="166"/>
      <c r="G71" s="166"/>
      <c r="H71" s="166"/>
      <c r="I71" s="166"/>
      <c r="J71" s="166"/>
      <c r="K71" s="166"/>
      <c r="L71" s="194" t="e">
        <f t="shared" si="0"/>
        <v>#NUM!</v>
      </c>
      <c r="M71" s="194" t="e">
        <f t="shared" si="1"/>
        <v>#NUM!</v>
      </c>
      <c r="N71" s="194" t="e">
        <f t="shared" si="2"/>
        <v>#NUM!</v>
      </c>
      <c r="O71" s="195" t="e">
        <f t="shared" si="3"/>
        <v>#DIV/0!</v>
      </c>
      <c r="P71" s="195" t="e">
        <f t="shared" si="4"/>
        <v>#NUM!</v>
      </c>
      <c r="Q71" s="196" t="e">
        <f t="shared" si="5"/>
        <v>#DIV/0!</v>
      </c>
      <c r="R71" s="191" t="e">
        <f t="shared" si="6"/>
        <v>#DIV/0!</v>
      </c>
      <c r="S71" s="192" t="e">
        <f t="shared" si="7"/>
        <v>#DIV/0!</v>
      </c>
      <c r="T71" s="209">
        <v>60</v>
      </c>
      <c r="U71" s="204" t="e">
        <f t="shared" si="8"/>
        <v>#DIV/0!</v>
      </c>
      <c r="V71" s="83" t="e">
        <f t="shared" si="9"/>
        <v>#DIV/0!</v>
      </c>
      <c r="W71" s="205" t="e">
        <f t="shared" si="10"/>
        <v>#DIV/0!</v>
      </c>
    </row>
    <row r="72" spans="1:23" x14ac:dyDescent="0.25">
      <c r="A72" s="165"/>
      <c r="B72" s="163"/>
      <c r="C72" s="163"/>
      <c r="D72" s="163"/>
      <c r="E72" s="165"/>
      <c r="F72" s="127"/>
      <c r="G72" s="127"/>
      <c r="H72" s="165"/>
      <c r="I72" s="165"/>
      <c r="J72" s="165"/>
      <c r="K72" s="165"/>
      <c r="L72" s="193"/>
      <c r="M72" s="193"/>
      <c r="N72" s="193"/>
      <c r="O72" s="193"/>
      <c r="P72" s="193"/>
      <c r="Q72" s="193"/>
      <c r="R72" s="193"/>
      <c r="S72" s="193"/>
      <c r="T72" s="163"/>
      <c r="U72" s="163"/>
      <c r="V72" s="163"/>
      <c r="W72" s="163"/>
    </row>
    <row r="73" spans="1:23" ht="26.25" x14ac:dyDescent="0.25">
      <c r="A73" s="164">
        <v>36</v>
      </c>
      <c r="B73" s="7" t="s">
        <v>172</v>
      </c>
      <c r="C73" s="61">
        <v>3</v>
      </c>
      <c r="D73" s="62">
        <v>1</v>
      </c>
      <c r="E73" s="166"/>
      <c r="F73" s="166"/>
      <c r="G73" s="166"/>
      <c r="H73" s="166"/>
      <c r="I73" s="166"/>
      <c r="J73" s="166"/>
      <c r="K73" s="166"/>
      <c r="L73" s="194" t="e">
        <f t="shared" si="0"/>
        <v>#NUM!</v>
      </c>
      <c r="M73" s="194" t="e">
        <f t="shared" si="1"/>
        <v>#NUM!</v>
      </c>
      <c r="N73" s="194" t="e">
        <f t="shared" si="2"/>
        <v>#NUM!</v>
      </c>
      <c r="O73" s="195" t="e">
        <f>AVERAGE(F73:K73)</f>
        <v>#DIV/0!</v>
      </c>
      <c r="P73" s="195" t="e">
        <f>MEDIAN(F73:K73)</f>
        <v>#NUM!</v>
      </c>
      <c r="Q73" s="196" t="e">
        <f t="shared" si="5"/>
        <v>#DIV/0!</v>
      </c>
      <c r="R73" s="191" t="e">
        <f t="shared" si="6"/>
        <v>#DIV/0!</v>
      </c>
      <c r="S73" s="192" t="e">
        <f t="shared" si="7"/>
        <v>#DIV/0!</v>
      </c>
      <c r="T73" s="209">
        <v>60</v>
      </c>
      <c r="U73" s="204" t="e">
        <f t="shared" si="8"/>
        <v>#DIV/0!</v>
      </c>
      <c r="V73" s="83" t="e">
        <f t="shared" si="9"/>
        <v>#DIV/0!</v>
      </c>
      <c r="W73" s="205" t="e">
        <f t="shared" si="10"/>
        <v>#DIV/0!</v>
      </c>
    </row>
    <row r="74" spans="1:23" x14ac:dyDescent="0.25">
      <c r="A74" s="165"/>
      <c r="B74" s="163"/>
      <c r="C74" s="163"/>
      <c r="D74" s="163"/>
      <c r="E74" s="165"/>
      <c r="F74" s="128"/>
      <c r="G74" s="127"/>
      <c r="H74" s="127"/>
      <c r="I74" s="165"/>
      <c r="J74" s="165"/>
      <c r="K74" s="165"/>
      <c r="L74" s="193"/>
      <c r="M74" s="193"/>
      <c r="N74" s="193"/>
      <c r="O74" s="193"/>
      <c r="P74" s="193"/>
      <c r="Q74" s="193"/>
      <c r="R74" s="193"/>
      <c r="S74" s="193"/>
      <c r="T74" s="163"/>
      <c r="U74" s="163"/>
      <c r="V74" s="163"/>
      <c r="W74" s="163"/>
    </row>
    <row r="75" spans="1:23" ht="39" x14ac:dyDescent="0.25">
      <c r="A75" s="164">
        <v>37</v>
      </c>
      <c r="B75" s="7" t="s">
        <v>173</v>
      </c>
      <c r="C75" s="61">
        <v>6</v>
      </c>
      <c r="D75" s="62">
        <v>2</v>
      </c>
      <c r="E75" s="166"/>
      <c r="F75" s="166"/>
      <c r="G75" s="166"/>
      <c r="H75" s="166"/>
      <c r="I75" s="166"/>
      <c r="J75" s="166"/>
      <c r="K75" s="166"/>
      <c r="L75" s="194" t="e">
        <f t="shared" si="0"/>
        <v>#NUM!</v>
      </c>
      <c r="M75" s="194" t="e">
        <f t="shared" si="1"/>
        <v>#NUM!</v>
      </c>
      <c r="N75" s="194" t="e">
        <f t="shared" si="2"/>
        <v>#NUM!</v>
      </c>
      <c r="O75" s="195" t="e">
        <f>AVERAGE(F75:K75)</f>
        <v>#DIV/0!</v>
      </c>
      <c r="P75" s="195" t="e">
        <f>MEDIAN(F75:K75)</f>
        <v>#NUM!</v>
      </c>
      <c r="Q75" s="196" t="e">
        <f t="shared" si="5"/>
        <v>#DIV/0!</v>
      </c>
      <c r="R75" s="191" t="e">
        <f t="shared" si="6"/>
        <v>#DIV/0!</v>
      </c>
      <c r="S75" s="192" t="e">
        <f t="shared" si="7"/>
        <v>#DIV/0!</v>
      </c>
      <c r="T75" s="209">
        <v>60</v>
      </c>
      <c r="U75" s="204" t="e">
        <f t="shared" si="8"/>
        <v>#DIV/0!</v>
      </c>
      <c r="V75" s="83" t="e">
        <f t="shared" si="9"/>
        <v>#DIV/0!</v>
      </c>
      <c r="W75" s="205" t="e">
        <f t="shared" si="10"/>
        <v>#DIV/0!</v>
      </c>
    </row>
    <row r="76" spans="1:23" x14ac:dyDescent="0.25">
      <c r="A76" s="165"/>
      <c r="B76" s="163"/>
      <c r="C76" s="163"/>
      <c r="D76" s="163"/>
      <c r="E76" s="165"/>
      <c r="F76" s="128"/>
      <c r="G76" s="128"/>
      <c r="H76" s="127"/>
      <c r="I76" s="165"/>
      <c r="J76" s="165"/>
      <c r="K76" s="165"/>
      <c r="L76" s="193"/>
      <c r="M76" s="193"/>
      <c r="N76" s="193"/>
      <c r="O76" s="193"/>
      <c r="P76" s="193"/>
      <c r="Q76" s="193"/>
      <c r="R76" s="193"/>
      <c r="S76" s="193"/>
      <c r="T76" s="163"/>
      <c r="U76" s="163"/>
      <c r="V76" s="163"/>
      <c r="W76" s="163"/>
    </row>
    <row r="77" spans="1:23" ht="26.25" x14ac:dyDescent="0.25">
      <c r="A77" s="164">
        <v>38</v>
      </c>
      <c r="B77" s="7" t="s">
        <v>174</v>
      </c>
      <c r="C77" s="61">
        <v>7</v>
      </c>
      <c r="D77" s="62">
        <v>3</v>
      </c>
      <c r="E77" s="166"/>
      <c r="F77" s="166"/>
      <c r="G77" s="166"/>
      <c r="H77" s="166"/>
      <c r="I77" s="166"/>
      <c r="J77" s="166"/>
      <c r="K77" s="166"/>
      <c r="L77" s="194" t="e">
        <f t="shared" si="0"/>
        <v>#NUM!</v>
      </c>
      <c r="M77" s="194" t="e">
        <f t="shared" si="1"/>
        <v>#NUM!</v>
      </c>
      <c r="N77" s="194" t="e">
        <f t="shared" si="2"/>
        <v>#NUM!</v>
      </c>
      <c r="O77" s="195" t="e">
        <f>AVERAGE(E77:K77)</f>
        <v>#DIV/0!</v>
      </c>
      <c r="P77" s="195" t="e">
        <f>MEDIAN(F77:K77)</f>
        <v>#NUM!</v>
      </c>
      <c r="Q77" s="196" t="e">
        <f t="shared" si="5"/>
        <v>#DIV/0!</v>
      </c>
      <c r="R77" s="191" t="e">
        <f t="shared" si="6"/>
        <v>#DIV/0!</v>
      </c>
      <c r="S77" s="192" t="e">
        <f t="shared" si="7"/>
        <v>#DIV/0!</v>
      </c>
      <c r="T77" s="67">
        <v>60</v>
      </c>
      <c r="U77" s="204" t="e">
        <f t="shared" si="8"/>
        <v>#DIV/0!</v>
      </c>
      <c r="V77" s="83" t="e">
        <f t="shared" si="9"/>
        <v>#DIV/0!</v>
      </c>
      <c r="W77" s="205" t="e">
        <f t="shared" si="10"/>
        <v>#DIV/0!</v>
      </c>
    </row>
    <row r="78" spans="1:23" x14ac:dyDescent="0.25">
      <c r="A78" s="165"/>
      <c r="B78" s="163"/>
      <c r="C78" s="163"/>
      <c r="D78" s="163"/>
      <c r="E78" s="165"/>
      <c r="F78" s="128"/>
      <c r="G78" s="128"/>
      <c r="H78" s="128"/>
      <c r="I78" s="127"/>
      <c r="J78" s="165"/>
      <c r="K78" s="165"/>
      <c r="L78" s="193"/>
      <c r="M78" s="193"/>
      <c r="N78" s="193"/>
      <c r="O78" s="193"/>
      <c r="P78" s="193"/>
      <c r="Q78" s="193"/>
      <c r="R78" s="193"/>
      <c r="S78" s="193"/>
      <c r="T78" s="163"/>
      <c r="U78" s="163"/>
      <c r="V78" s="163"/>
      <c r="W78" s="163"/>
    </row>
    <row r="79" spans="1:23" ht="51" x14ac:dyDescent="0.25">
      <c r="A79" s="164">
        <v>39</v>
      </c>
      <c r="B79" s="10" t="s">
        <v>175</v>
      </c>
      <c r="C79" s="61">
        <v>62</v>
      </c>
      <c r="D79" s="62">
        <v>28</v>
      </c>
      <c r="E79" s="166"/>
      <c r="F79" s="166"/>
      <c r="G79" s="166"/>
      <c r="H79" s="166"/>
      <c r="I79" s="166"/>
      <c r="J79" s="166"/>
      <c r="K79" s="166"/>
      <c r="L79" s="194" t="e">
        <f t="shared" si="0"/>
        <v>#NUM!</v>
      </c>
      <c r="M79" s="194" t="e">
        <f t="shared" si="1"/>
        <v>#NUM!</v>
      </c>
      <c r="N79" s="194" t="e">
        <f t="shared" si="2"/>
        <v>#NUM!</v>
      </c>
      <c r="O79" s="195" t="e">
        <f t="shared" si="3"/>
        <v>#DIV/0!</v>
      </c>
      <c r="P79" s="195" t="e">
        <f t="shared" si="4"/>
        <v>#NUM!</v>
      </c>
      <c r="Q79" s="196" t="e">
        <f t="shared" si="5"/>
        <v>#DIV/0!</v>
      </c>
      <c r="R79" s="191" t="e">
        <f t="shared" si="6"/>
        <v>#DIV/0!</v>
      </c>
      <c r="S79" s="192" t="e">
        <f t="shared" si="7"/>
        <v>#DIV/0!</v>
      </c>
      <c r="T79" s="209">
        <v>60</v>
      </c>
      <c r="U79" s="204" t="e">
        <f t="shared" si="8"/>
        <v>#DIV/0!</v>
      </c>
      <c r="V79" s="83" t="e">
        <f t="shared" si="9"/>
        <v>#DIV/0!</v>
      </c>
      <c r="W79" s="205" t="e">
        <f t="shared" si="10"/>
        <v>#DIV/0!</v>
      </c>
    </row>
    <row r="80" spans="1:23" x14ac:dyDescent="0.25">
      <c r="A80" s="165"/>
      <c r="B80" s="163"/>
      <c r="C80" s="163"/>
      <c r="D80" s="163"/>
      <c r="E80" s="165"/>
      <c r="F80" s="128"/>
      <c r="G80" s="128"/>
      <c r="H80" s="128"/>
      <c r="I80" s="127"/>
      <c r="J80" s="165"/>
      <c r="K80" s="165"/>
      <c r="L80" s="193"/>
      <c r="M80" s="193"/>
      <c r="N80" s="193"/>
      <c r="O80" s="193"/>
      <c r="P80" s="193"/>
      <c r="Q80" s="193"/>
      <c r="R80" s="193"/>
      <c r="S80" s="193"/>
      <c r="T80" s="165"/>
      <c r="U80" s="165"/>
      <c r="V80" s="165"/>
      <c r="W80" s="165"/>
    </row>
    <row r="81" spans="1:23" ht="26.25" x14ac:dyDescent="0.25">
      <c r="A81" s="164">
        <v>40</v>
      </c>
      <c r="B81" s="7" t="s">
        <v>176</v>
      </c>
      <c r="C81" s="61">
        <v>15</v>
      </c>
      <c r="D81" s="62">
        <v>7</v>
      </c>
      <c r="E81" s="166"/>
      <c r="F81" s="166"/>
      <c r="G81" s="166"/>
      <c r="H81" s="166"/>
      <c r="I81" s="166"/>
      <c r="J81" s="166"/>
      <c r="K81" s="166"/>
      <c r="L81" s="194" t="e">
        <f t="shared" si="0"/>
        <v>#NUM!</v>
      </c>
      <c r="M81" s="194" t="e">
        <f t="shared" si="1"/>
        <v>#NUM!</v>
      </c>
      <c r="N81" s="194" t="e">
        <f t="shared" si="2"/>
        <v>#NUM!</v>
      </c>
      <c r="O81" s="195" t="e">
        <f t="shared" si="3"/>
        <v>#DIV/0!</v>
      </c>
      <c r="P81" s="195" t="e">
        <f t="shared" si="4"/>
        <v>#NUM!</v>
      </c>
      <c r="Q81" s="196" t="e">
        <f t="shared" si="5"/>
        <v>#DIV/0!</v>
      </c>
      <c r="R81" s="191" t="e">
        <f t="shared" si="6"/>
        <v>#DIV/0!</v>
      </c>
      <c r="S81" s="192" t="e">
        <f t="shared" si="7"/>
        <v>#DIV/0!</v>
      </c>
      <c r="T81" s="209">
        <v>60</v>
      </c>
      <c r="U81" s="204" t="e">
        <f t="shared" si="8"/>
        <v>#DIV/0!</v>
      </c>
      <c r="V81" s="83" t="e">
        <f t="shared" si="9"/>
        <v>#DIV/0!</v>
      </c>
      <c r="W81" s="205" t="e">
        <f t="shared" si="10"/>
        <v>#DIV/0!</v>
      </c>
    </row>
    <row r="82" spans="1:23" x14ac:dyDescent="0.25">
      <c r="A82" s="165"/>
      <c r="B82" s="163"/>
      <c r="C82" s="163"/>
      <c r="D82" s="163"/>
      <c r="E82" s="165"/>
      <c r="F82" s="127"/>
      <c r="G82" s="128"/>
      <c r="H82" s="165"/>
      <c r="I82" s="165"/>
      <c r="J82" s="165"/>
      <c r="K82" s="165"/>
      <c r="L82" s="193"/>
      <c r="M82" s="193"/>
      <c r="N82" s="193"/>
      <c r="O82" s="193"/>
      <c r="P82" s="193"/>
      <c r="Q82" s="193"/>
      <c r="R82" s="193"/>
      <c r="S82" s="193"/>
      <c r="T82" s="165"/>
      <c r="U82" s="165"/>
      <c r="V82" s="165"/>
      <c r="W82" s="165"/>
    </row>
    <row r="83" spans="1:23" ht="186.75" customHeight="1" x14ac:dyDescent="0.25">
      <c r="A83" s="164">
        <v>41</v>
      </c>
      <c r="B83" s="10" t="s">
        <v>177</v>
      </c>
      <c r="C83" s="61">
        <v>3100</v>
      </c>
      <c r="D83" s="62">
        <v>1400</v>
      </c>
      <c r="E83" s="166"/>
      <c r="F83" s="166"/>
      <c r="G83" s="166"/>
      <c r="H83" s="166"/>
      <c r="I83" s="166"/>
      <c r="J83" s="166"/>
      <c r="K83" s="166"/>
      <c r="L83" s="194" t="e">
        <f t="shared" si="0"/>
        <v>#NUM!</v>
      </c>
      <c r="M83" s="194" t="e">
        <f t="shared" si="1"/>
        <v>#NUM!</v>
      </c>
      <c r="N83" s="194" t="e">
        <f t="shared" si="2"/>
        <v>#NUM!</v>
      </c>
      <c r="O83" s="195" t="e">
        <f t="shared" si="3"/>
        <v>#DIV/0!</v>
      </c>
      <c r="P83" s="195" t="e">
        <f t="shared" si="4"/>
        <v>#NUM!</v>
      </c>
      <c r="Q83" s="196" t="e">
        <f t="shared" si="5"/>
        <v>#DIV/0!</v>
      </c>
      <c r="R83" s="191" t="e">
        <f t="shared" si="6"/>
        <v>#DIV/0!</v>
      </c>
      <c r="S83" s="192" t="e">
        <f t="shared" si="7"/>
        <v>#DIV/0!</v>
      </c>
      <c r="T83" s="209">
        <v>60</v>
      </c>
      <c r="U83" s="204" t="e">
        <f t="shared" si="8"/>
        <v>#DIV/0!</v>
      </c>
      <c r="V83" s="83" t="e">
        <f t="shared" si="9"/>
        <v>#DIV/0!</v>
      </c>
      <c r="W83" s="205" t="e">
        <f t="shared" si="10"/>
        <v>#DIV/0!</v>
      </c>
    </row>
    <row r="84" spans="1:23" x14ac:dyDescent="0.25">
      <c r="A84" s="165"/>
      <c r="B84" s="163"/>
      <c r="C84" s="163"/>
      <c r="D84" s="163"/>
      <c r="E84" s="165"/>
      <c r="F84" s="128"/>
      <c r="G84" s="128"/>
      <c r="H84" s="127"/>
      <c r="I84" s="128"/>
      <c r="J84" s="128"/>
      <c r="K84" s="165"/>
      <c r="L84" s="193"/>
      <c r="M84" s="193"/>
      <c r="N84" s="193"/>
      <c r="O84" s="193"/>
      <c r="P84" s="193"/>
      <c r="Q84" s="193"/>
      <c r="R84" s="193"/>
      <c r="S84" s="193"/>
      <c r="T84" s="165"/>
      <c r="U84" s="165"/>
      <c r="V84" s="165"/>
      <c r="W84" s="165"/>
    </row>
    <row r="85" spans="1:23" ht="93.75" customHeight="1" x14ac:dyDescent="0.25">
      <c r="A85" s="164">
        <v>42</v>
      </c>
      <c r="B85" s="10" t="s">
        <v>178</v>
      </c>
      <c r="C85" s="61">
        <v>1240</v>
      </c>
      <c r="D85" s="62">
        <v>560</v>
      </c>
      <c r="E85" s="166"/>
      <c r="F85" s="166"/>
      <c r="G85" s="166"/>
      <c r="H85" s="166"/>
      <c r="I85" s="166"/>
      <c r="J85" s="166"/>
      <c r="K85" s="166"/>
      <c r="L85" s="194" t="e">
        <f t="shared" si="0"/>
        <v>#NUM!</v>
      </c>
      <c r="M85" s="194" t="e">
        <f t="shared" si="1"/>
        <v>#NUM!</v>
      </c>
      <c r="N85" s="194" t="e">
        <f t="shared" si="2"/>
        <v>#NUM!</v>
      </c>
      <c r="O85" s="195" t="e">
        <f>AVERAGE(E85:K85)</f>
        <v>#DIV/0!</v>
      </c>
      <c r="P85" s="195" t="e">
        <f>MEDIAN(E85:K85)</f>
        <v>#NUM!</v>
      </c>
      <c r="Q85" s="196" t="e">
        <f t="shared" si="5"/>
        <v>#DIV/0!</v>
      </c>
      <c r="R85" s="191" t="e">
        <f t="shared" si="6"/>
        <v>#DIV/0!</v>
      </c>
      <c r="S85" s="192" t="e">
        <f t="shared" si="7"/>
        <v>#DIV/0!</v>
      </c>
      <c r="T85" s="209">
        <v>60</v>
      </c>
      <c r="U85" s="204" t="e">
        <f t="shared" si="8"/>
        <v>#DIV/0!</v>
      </c>
      <c r="V85" s="83" t="e">
        <f t="shared" si="9"/>
        <v>#DIV/0!</v>
      </c>
      <c r="W85" s="205" t="e">
        <f t="shared" si="10"/>
        <v>#DIV/0!</v>
      </c>
    </row>
    <row r="86" spans="1:23" x14ac:dyDescent="0.25">
      <c r="A86" s="165"/>
      <c r="B86" s="163"/>
      <c r="C86" s="163"/>
      <c r="D86" s="163"/>
      <c r="E86" s="165"/>
      <c r="F86" s="128"/>
      <c r="G86" s="127"/>
      <c r="H86" s="128"/>
      <c r="I86" s="128"/>
      <c r="J86" s="165"/>
      <c r="K86" s="165"/>
      <c r="L86" s="193"/>
      <c r="M86" s="193"/>
      <c r="N86" s="193"/>
      <c r="O86" s="193"/>
      <c r="P86" s="193"/>
      <c r="Q86" s="193"/>
      <c r="R86" s="193"/>
      <c r="S86" s="193"/>
      <c r="T86" s="165"/>
      <c r="U86" s="165"/>
      <c r="V86" s="165"/>
      <c r="W86" s="165"/>
    </row>
    <row r="87" spans="1:23" ht="63.75" x14ac:dyDescent="0.25">
      <c r="A87" s="164">
        <v>43</v>
      </c>
      <c r="B87" s="10" t="s">
        <v>179</v>
      </c>
      <c r="C87" s="61">
        <v>1</v>
      </c>
      <c r="D87" s="62">
        <v>1</v>
      </c>
      <c r="E87" s="166"/>
      <c r="F87" s="302"/>
      <c r="G87" s="166"/>
      <c r="H87" s="166"/>
      <c r="I87" s="166"/>
      <c r="J87" s="166"/>
      <c r="K87" s="166"/>
      <c r="L87" s="194" t="e">
        <f t="shared" si="0"/>
        <v>#NUM!</v>
      </c>
      <c r="M87" s="194" t="e">
        <f t="shared" si="1"/>
        <v>#NUM!</v>
      </c>
      <c r="N87" s="194" t="e">
        <f t="shared" si="2"/>
        <v>#NUM!</v>
      </c>
      <c r="O87" s="195" t="e">
        <f>AVERAGE(G87:K87)</f>
        <v>#DIV/0!</v>
      </c>
      <c r="P87" s="195" t="e">
        <f>MEDIAN(G87:K87)</f>
        <v>#NUM!</v>
      </c>
      <c r="Q87" s="196" t="e">
        <f t="shared" si="5"/>
        <v>#DIV/0!</v>
      </c>
      <c r="R87" s="191" t="e">
        <f t="shared" si="6"/>
        <v>#DIV/0!</v>
      </c>
      <c r="S87" s="192" t="e">
        <f t="shared" si="7"/>
        <v>#DIV/0!</v>
      </c>
      <c r="T87" s="209">
        <v>60</v>
      </c>
      <c r="U87" s="204" t="e">
        <f t="shared" si="8"/>
        <v>#DIV/0!</v>
      </c>
      <c r="V87" s="83" t="e">
        <f t="shared" si="9"/>
        <v>#DIV/0!</v>
      </c>
      <c r="W87" s="205" t="e">
        <f t="shared" si="10"/>
        <v>#DIV/0!</v>
      </c>
    </row>
    <row r="88" spans="1:23" x14ac:dyDescent="0.25">
      <c r="A88" s="165"/>
      <c r="B88" s="163"/>
      <c r="C88" s="163"/>
      <c r="D88" s="163"/>
      <c r="E88" s="128"/>
      <c r="F88" s="128"/>
      <c r="G88" s="128"/>
      <c r="H88" s="165"/>
      <c r="I88" s="165"/>
      <c r="J88" s="165"/>
      <c r="K88" s="165"/>
      <c r="L88" s="193"/>
      <c r="M88" s="193"/>
      <c r="N88" s="193"/>
      <c r="O88" s="193"/>
      <c r="P88" s="193"/>
      <c r="Q88" s="193"/>
      <c r="R88" s="193"/>
      <c r="S88" s="193"/>
      <c r="T88" s="165"/>
      <c r="U88" s="165"/>
      <c r="V88" s="165"/>
      <c r="W88" s="165"/>
    </row>
    <row r="89" spans="1:23" ht="30" customHeight="1" x14ac:dyDescent="0.25">
      <c r="A89" s="164">
        <v>44</v>
      </c>
      <c r="B89" s="6" t="s">
        <v>180</v>
      </c>
      <c r="C89" s="61">
        <v>3</v>
      </c>
      <c r="D89" s="62">
        <v>1</v>
      </c>
      <c r="E89" s="166"/>
      <c r="F89" s="166"/>
      <c r="G89" s="166"/>
      <c r="H89" s="166"/>
      <c r="I89" s="166"/>
      <c r="J89" s="166"/>
      <c r="K89" s="166"/>
      <c r="L89" s="194" t="e">
        <f t="shared" si="0"/>
        <v>#NUM!</v>
      </c>
      <c r="M89" s="194" t="e">
        <f t="shared" si="1"/>
        <v>#NUM!</v>
      </c>
      <c r="N89" s="194" t="e">
        <f t="shared" si="2"/>
        <v>#NUM!</v>
      </c>
      <c r="O89" s="195" t="e">
        <f t="shared" si="3"/>
        <v>#DIV/0!</v>
      </c>
      <c r="P89" s="195" t="e">
        <f t="shared" si="4"/>
        <v>#NUM!</v>
      </c>
      <c r="Q89" s="196" t="e">
        <f t="shared" si="5"/>
        <v>#DIV/0!</v>
      </c>
      <c r="R89" s="191" t="e">
        <f t="shared" si="6"/>
        <v>#DIV/0!</v>
      </c>
      <c r="S89" s="192" t="e">
        <f t="shared" si="7"/>
        <v>#DIV/0!</v>
      </c>
      <c r="T89" s="209">
        <v>60</v>
      </c>
      <c r="U89" s="204" t="e">
        <f t="shared" si="8"/>
        <v>#DIV/0!</v>
      </c>
      <c r="V89" s="83" t="e">
        <f t="shared" si="9"/>
        <v>#DIV/0!</v>
      </c>
      <c r="W89" s="205" t="e">
        <f t="shared" si="10"/>
        <v>#DIV/0!</v>
      </c>
    </row>
    <row r="90" spans="1:23" x14ac:dyDescent="0.25">
      <c r="A90" s="165"/>
      <c r="B90" s="163"/>
      <c r="C90" s="163"/>
      <c r="D90" s="163"/>
      <c r="E90" s="165"/>
      <c r="F90" s="128"/>
      <c r="G90" s="127"/>
      <c r="H90" s="128"/>
      <c r="I90" s="165"/>
      <c r="J90" s="165"/>
      <c r="K90" s="165"/>
      <c r="L90" s="193"/>
      <c r="M90" s="193"/>
      <c r="N90" s="193"/>
      <c r="O90" s="193"/>
      <c r="P90" s="193"/>
      <c r="Q90" s="193"/>
      <c r="R90" s="193"/>
      <c r="S90" s="193"/>
      <c r="T90" s="165"/>
      <c r="U90" s="165"/>
      <c r="V90" s="165"/>
      <c r="W90" s="165"/>
    </row>
    <row r="91" spans="1:23" ht="41.25" customHeight="1" x14ac:dyDescent="0.25">
      <c r="A91" s="164">
        <v>45</v>
      </c>
      <c r="B91" s="6" t="s">
        <v>181</v>
      </c>
      <c r="C91" s="61">
        <v>1</v>
      </c>
      <c r="D91" s="62">
        <v>1</v>
      </c>
      <c r="E91" s="166"/>
      <c r="F91" s="166"/>
      <c r="G91" s="166"/>
      <c r="H91" s="166"/>
      <c r="I91" s="166"/>
      <c r="J91" s="166"/>
      <c r="K91" s="166"/>
      <c r="L91" s="194" t="e">
        <f t="shared" si="0"/>
        <v>#NUM!</v>
      </c>
      <c r="M91" s="194" t="e">
        <f t="shared" si="1"/>
        <v>#NUM!</v>
      </c>
      <c r="N91" s="194" t="e">
        <f t="shared" si="2"/>
        <v>#NUM!</v>
      </c>
      <c r="O91" s="195" t="e">
        <f>AVERAGE(F91:K91)</f>
        <v>#DIV/0!</v>
      </c>
      <c r="P91" s="195" t="e">
        <f>MEDIAN(F91:K91)</f>
        <v>#NUM!</v>
      </c>
      <c r="Q91" s="196" t="e">
        <f t="shared" si="5"/>
        <v>#DIV/0!</v>
      </c>
      <c r="R91" s="191" t="e">
        <f t="shared" si="6"/>
        <v>#DIV/0!</v>
      </c>
      <c r="S91" s="192" t="e">
        <f t="shared" si="7"/>
        <v>#DIV/0!</v>
      </c>
      <c r="T91" s="209">
        <v>60</v>
      </c>
      <c r="U91" s="204" t="e">
        <f t="shared" si="8"/>
        <v>#DIV/0!</v>
      </c>
      <c r="V91" s="83" t="e">
        <f t="shared" si="9"/>
        <v>#DIV/0!</v>
      </c>
      <c r="W91" s="205" t="e">
        <f t="shared" si="10"/>
        <v>#DIV/0!</v>
      </c>
    </row>
    <row r="92" spans="1:23" x14ac:dyDescent="0.25">
      <c r="A92" s="165"/>
      <c r="B92" s="163"/>
      <c r="C92" s="163"/>
      <c r="D92" s="163"/>
      <c r="E92" s="165"/>
      <c r="F92" s="128"/>
      <c r="G92" s="128"/>
      <c r="H92" s="128"/>
      <c r="I92" s="128"/>
      <c r="J92" s="128"/>
      <c r="K92" s="165"/>
      <c r="L92" s="193"/>
      <c r="M92" s="193"/>
      <c r="N92" s="193"/>
      <c r="O92" s="193"/>
      <c r="P92" s="193"/>
      <c r="Q92" s="193"/>
      <c r="R92" s="193"/>
      <c r="S92" s="193"/>
      <c r="T92" s="165"/>
      <c r="U92" s="165"/>
      <c r="V92" s="165"/>
      <c r="W92" s="165"/>
    </row>
    <row r="93" spans="1:23" ht="39" x14ac:dyDescent="0.25">
      <c r="A93" s="164">
        <v>46</v>
      </c>
      <c r="B93" s="6" t="s">
        <v>182</v>
      </c>
      <c r="C93" s="61">
        <v>3</v>
      </c>
      <c r="D93" s="62">
        <v>1</v>
      </c>
      <c r="E93" s="166"/>
      <c r="F93" s="166"/>
      <c r="G93" s="166"/>
      <c r="H93" s="166"/>
      <c r="I93" s="166"/>
      <c r="J93" s="166"/>
      <c r="K93" s="166"/>
      <c r="L93" s="194" t="e">
        <f t="shared" si="0"/>
        <v>#NUM!</v>
      </c>
      <c r="M93" s="194" t="e">
        <f t="shared" si="1"/>
        <v>#NUM!</v>
      </c>
      <c r="N93" s="194" t="e">
        <f t="shared" si="2"/>
        <v>#NUM!</v>
      </c>
      <c r="O93" s="195" t="e">
        <f>AVERAGE(E93:I93)</f>
        <v>#DIV/0!</v>
      </c>
      <c r="P93" s="195" t="e">
        <f>MEDIAN(E93:I93)</f>
        <v>#NUM!</v>
      </c>
      <c r="Q93" s="196" t="e">
        <f t="shared" si="5"/>
        <v>#DIV/0!</v>
      </c>
      <c r="R93" s="191" t="e">
        <f t="shared" si="6"/>
        <v>#DIV/0!</v>
      </c>
      <c r="S93" s="192" t="e">
        <f t="shared" si="7"/>
        <v>#DIV/0!</v>
      </c>
      <c r="T93" s="209">
        <v>60</v>
      </c>
      <c r="U93" s="204" t="e">
        <f t="shared" si="8"/>
        <v>#DIV/0!</v>
      </c>
      <c r="V93" s="83" t="e">
        <f t="shared" si="9"/>
        <v>#DIV/0!</v>
      </c>
      <c r="W93" s="205" t="e">
        <f t="shared" si="10"/>
        <v>#DIV/0!</v>
      </c>
    </row>
    <row r="94" spans="1:23" x14ac:dyDescent="0.25">
      <c r="A94" s="165"/>
      <c r="B94" s="163"/>
      <c r="C94" s="163"/>
      <c r="D94" s="163"/>
      <c r="E94" s="165"/>
      <c r="F94" s="128"/>
      <c r="G94" s="127"/>
      <c r="H94" s="128"/>
      <c r="I94" s="128"/>
      <c r="J94" s="128"/>
      <c r="K94" s="165"/>
      <c r="L94" s="193"/>
      <c r="M94" s="193"/>
      <c r="N94" s="193"/>
      <c r="O94" s="193"/>
      <c r="P94" s="193"/>
      <c r="Q94" s="193"/>
      <c r="R94" s="193"/>
      <c r="S94" s="193"/>
      <c r="T94" s="165"/>
      <c r="U94" s="165"/>
      <c r="V94" s="165"/>
      <c r="W94" s="165"/>
    </row>
    <row r="95" spans="1:23" ht="48.75" customHeight="1" x14ac:dyDescent="0.25">
      <c r="A95" s="164">
        <v>47</v>
      </c>
      <c r="B95" s="197" t="s">
        <v>183</v>
      </c>
      <c r="C95" s="61">
        <v>3</v>
      </c>
      <c r="D95" s="62">
        <v>1</v>
      </c>
      <c r="E95" s="166"/>
      <c r="F95" s="166"/>
      <c r="G95" s="166"/>
      <c r="H95" s="166"/>
      <c r="I95" s="166"/>
      <c r="J95" s="166"/>
      <c r="K95" s="166"/>
      <c r="L95" s="194" t="e">
        <f>MEDIAN(E95:K95)</f>
        <v>#NUM!</v>
      </c>
      <c r="M95" s="194" t="e">
        <f t="shared" si="1"/>
        <v>#NUM!</v>
      </c>
      <c r="N95" s="194" t="e">
        <f t="shared" si="2"/>
        <v>#NUM!</v>
      </c>
      <c r="O95" s="195" t="e">
        <f>AVERAGE(F95:G95,I95)</f>
        <v>#DIV/0!</v>
      </c>
      <c r="P95" s="195" t="e">
        <f>MEDIAN(F95:G95,I95)</f>
        <v>#NUM!</v>
      </c>
      <c r="Q95" s="196" t="e">
        <f t="shared" si="5"/>
        <v>#DIV/0!</v>
      </c>
      <c r="R95" s="191" t="e">
        <f>Q95*C95</f>
        <v>#DIV/0!</v>
      </c>
      <c r="S95" s="192" t="e">
        <f t="shared" si="7"/>
        <v>#DIV/0!</v>
      </c>
      <c r="T95" s="209">
        <v>60</v>
      </c>
      <c r="U95" s="204" t="e">
        <f t="shared" si="8"/>
        <v>#DIV/0!</v>
      </c>
      <c r="V95" s="83" t="e">
        <f t="shared" si="9"/>
        <v>#DIV/0!</v>
      </c>
      <c r="W95" s="205" t="e">
        <f t="shared" si="10"/>
        <v>#DIV/0!</v>
      </c>
    </row>
    <row r="96" spans="1:23" x14ac:dyDescent="0.25">
      <c r="A96" s="165"/>
      <c r="B96" s="163"/>
      <c r="C96" s="163"/>
      <c r="D96" s="163"/>
      <c r="E96" s="165"/>
      <c r="F96" s="128"/>
      <c r="G96" s="127"/>
      <c r="H96" s="128"/>
      <c r="I96" s="128"/>
      <c r="J96" s="165"/>
      <c r="K96" s="165"/>
      <c r="L96" s="193"/>
      <c r="M96" s="193"/>
      <c r="N96" s="193"/>
      <c r="O96" s="193"/>
      <c r="P96" s="193"/>
      <c r="Q96" s="193"/>
      <c r="R96" s="193"/>
      <c r="S96" s="193"/>
      <c r="T96" s="165"/>
      <c r="U96" s="165"/>
      <c r="V96" s="165"/>
      <c r="W96" s="165"/>
    </row>
    <row r="97" spans="1:23" ht="51.75" x14ac:dyDescent="0.25">
      <c r="A97" s="164">
        <v>48</v>
      </c>
      <c r="B97" s="6" t="s">
        <v>184</v>
      </c>
      <c r="C97" s="61">
        <v>3</v>
      </c>
      <c r="D97" s="62">
        <v>1</v>
      </c>
      <c r="E97" s="166"/>
      <c r="F97" s="166"/>
      <c r="G97" s="166"/>
      <c r="H97" s="166"/>
      <c r="I97" s="166"/>
      <c r="J97" s="166"/>
      <c r="K97" s="166"/>
      <c r="L97" s="194" t="e">
        <f t="shared" si="0"/>
        <v>#NUM!</v>
      </c>
      <c r="M97" s="194" t="e">
        <f t="shared" si="1"/>
        <v>#NUM!</v>
      </c>
      <c r="N97" s="194" t="e">
        <f t="shared" si="2"/>
        <v>#NUM!</v>
      </c>
      <c r="O97" s="195" t="e">
        <f t="shared" si="3"/>
        <v>#DIV/0!</v>
      </c>
      <c r="P97" s="195" t="e">
        <f t="shared" si="4"/>
        <v>#NUM!</v>
      </c>
      <c r="Q97" s="196" t="e">
        <f t="shared" si="5"/>
        <v>#DIV/0!</v>
      </c>
      <c r="R97" s="191" t="e">
        <f t="shared" si="6"/>
        <v>#DIV/0!</v>
      </c>
      <c r="S97" s="192" t="e">
        <f t="shared" si="7"/>
        <v>#DIV/0!</v>
      </c>
      <c r="T97" s="209">
        <v>60</v>
      </c>
      <c r="U97" s="204" t="e">
        <f t="shared" si="8"/>
        <v>#DIV/0!</v>
      </c>
      <c r="V97" s="83" t="e">
        <f t="shared" si="9"/>
        <v>#DIV/0!</v>
      </c>
      <c r="W97" s="205" t="e">
        <f t="shared" si="10"/>
        <v>#DIV/0!</v>
      </c>
    </row>
    <row r="98" spans="1:23" x14ac:dyDescent="0.25">
      <c r="A98" s="165"/>
      <c r="B98" s="163"/>
      <c r="C98" s="163"/>
      <c r="D98" s="163"/>
      <c r="E98" s="165"/>
      <c r="F98" s="127"/>
      <c r="G98" s="127"/>
      <c r="H98" s="127"/>
      <c r="I98" s="165"/>
      <c r="J98" s="165"/>
      <c r="K98" s="165"/>
      <c r="L98" s="193"/>
      <c r="M98" s="193"/>
      <c r="N98" s="193"/>
      <c r="O98" s="193"/>
      <c r="P98" s="193"/>
      <c r="Q98" s="193"/>
      <c r="R98" s="193"/>
      <c r="S98" s="193"/>
      <c r="T98" s="165"/>
      <c r="U98" s="165"/>
      <c r="V98" s="165"/>
      <c r="W98" s="165"/>
    </row>
    <row r="99" spans="1:23" ht="51.75" x14ac:dyDescent="0.25">
      <c r="A99" s="164">
        <v>49</v>
      </c>
      <c r="B99" s="6" t="s">
        <v>185</v>
      </c>
      <c r="C99" s="61">
        <v>1</v>
      </c>
      <c r="D99" s="62">
        <v>1</v>
      </c>
      <c r="E99" s="166"/>
      <c r="F99" s="166"/>
      <c r="G99" s="166"/>
      <c r="H99" s="166"/>
      <c r="I99" s="166"/>
      <c r="J99" s="166"/>
      <c r="K99" s="166"/>
      <c r="L99" s="194" t="e">
        <f t="shared" si="0"/>
        <v>#NUM!</v>
      </c>
      <c r="M99" s="194" t="e">
        <f t="shared" si="1"/>
        <v>#NUM!</v>
      </c>
      <c r="N99" s="194" t="e">
        <f t="shared" si="2"/>
        <v>#NUM!</v>
      </c>
      <c r="O99" s="195" t="e">
        <f t="shared" si="3"/>
        <v>#DIV/0!</v>
      </c>
      <c r="P99" s="195" t="e">
        <f t="shared" si="4"/>
        <v>#NUM!</v>
      </c>
      <c r="Q99" s="196" t="e">
        <f t="shared" si="5"/>
        <v>#DIV/0!</v>
      </c>
      <c r="R99" s="191" t="e">
        <f t="shared" si="6"/>
        <v>#DIV/0!</v>
      </c>
      <c r="S99" s="192" t="e">
        <f t="shared" si="7"/>
        <v>#DIV/0!</v>
      </c>
      <c r="T99" s="209">
        <v>60</v>
      </c>
      <c r="U99" s="204" t="e">
        <f t="shared" si="8"/>
        <v>#DIV/0!</v>
      </c>
      <c r="V99" s="83" t="e">
        <f t="shared" si="9"/>
        <v>#DIV/0!</v>
      </c>
      <c r="W99" s="205" t="e">
        <f t="shared" si="10"/>
        <v>#DIV/0!</v>
      </c>
    </row>
    <row r="100" spans="1:23" x14ac:dyDescent="0.25">
      <c r="A100" s="165"/>
      <c r="B100" s="163"/>
      <c r="C100" s="163"/>
      <c r="D100" s="163"/>
      <c r="E100" s="165"/>
      <c r="F100" s="127"/>
      <c r="G100" s="127"/>
      <c r="H100" s="128"/>
      <c r="I100" s="165"/>
      <c r="J100" s="165"/>
      <c r="K100" s="165"/>
      <c r="L100" s="193"/>
      <c r="M100" s="193"/>
      <c r="N100" s="193"/>
      <c r="O100" s="193"/>
      <c r="P100" s="193"/>
      <c r="Q100" s="193"/>
      <c r="R100" s="193"/>
      <c r="S100" s="193"/>
      <c r="T100" s="165"/>
      <c r="U100" s="165"/>
      <c r="V100" s="165"/>
      <c r="W100" s="165"/>
    </row>
    <row r="101" spans="1:23" ht="66" customHeight="1" x14ac:dyDescent="0.25">
      <c r="A101" s="164">
        <v>50</v>
      </c>
      <c r="B101" s="6" t="s">
        <v>186</v>
      </c>
      <c r="C101" s="61">
        <v>1</v>
      </c>
      <c r="D101" s="62">
        <v>1</v>
      </c>
      <c r="E101" s="166"/>
      <c r="F101" s="166"/>
      <c r="G101" s="166"/>
      <c r="H101" s="166"/>
      <c r="I101" s="166"/>
      <c r="J101" s="166"/>
      <c r="K101" s="166"/>
      <c r="L101" s="194" t="e">
        <f t="shared" si="0"/>
        <v>#NUM!</v>
      </c>
      <c r="M101" s="194" t="e">
        <f t="shared" si="1"/>
        <v>#NUM!</v>
      </c>
      <c r="N101" s="194" t="e">
        <f t="shared" si="2"/>
        <v>#NUM!</v>
      </c>
      <c r="O101" s="195" t="e">
        <f>AVERAGE(F101:K101)</f>
        <v>#DIV/0!</v>
      </c>
      <c r="P101" s="195" t="e">
        <f>MEDIAN(F101:K101)</f>
        <v>#NUM!</v>
      </c>
      <c r="Q101" s="196" t="e">
        <f t="shared" si="5"/>
        <v>#DIV/0!</v>
      </c>
      <c r="R101" s="191" t="e">
        <f t="shared" si="6"/>
        <v>#DIV/0!</v>
      </c>
      <c r="S101" s="192" t="e">
        <f t="shared" si="7"/>
        <v>#DIV/0!</v>
      </c>
      <c r="T101" s="209">
        <v>60</v>
      </c>
      <c r="U101" s="204" t="e">
        <f t="shared" si="8"/>
        <v>#DIV/0!</v>
      </c>
      <c r="V101" s="83" t="e">
        <f t="shared" si="9"/>
        <v>#DIV/0!</v>
      </c>
      <c r="W101" s="205" t="e">
        <f t="shared" si="10"/>
        <v>#DIV/0!</v>
      </c>
    </row>
    <row r="102" spans="1:23" x14ac:dyDescent="0.25">
      <c r="A102" s="165"/>
      <c r="B102" s="163"/>
      <c r="C102" s="163"/>
      <c r="D102" s="163"/>
      <c r="E102" s="165"/>
      <c r="F102" s="127"/>
      <c r="G102" s="127"/>
      <c r="H102" s="127"/>
      <c r="I102" s="165"/>
      <c r="J102" s="165"/>
      <c r="K102" s="165"/>
      <c r="L102" s="193"/>
      <c r="M102" s="193"/>
      <c r="N102" s="193"/>
      <c r="O102" s="193"/>
      <c r="P102" s="193"/>
      <c r="Q102" s="193"/>
      <c r="R102" s="193"/>
      <c r="S102" s="193"/>
      <c r="T102" s="165"/>
      <c r="U102" s="165"/>
      <c r="V102" s="165"/>
      <c r="W102" s="165"/>
    </row>
    <row r="103" spans="1:23" ht="27.75" customHeight="1" x14ac:dyDescent="0.25">
      <c r="A103" s="164">
        <v>51</v>
      </c>
      <c r="B103" s="6" t="s">
        <v>187</v>
      </c>
      <c r="C103" s="61">
        <v>1</v>
      </c>
      <c r="D103" s="62">
        <v>1</v>
      </c>
      <c r="E103" s="166"/>
      <c r="F103" s="166"/>
      <c r="G103" s="166"/>
      <c r="H103" s="166"/>
      <c r="I103" s="166"/>
      <c r="J103" s="166"/>
      <c r="K103" s="166"/>
      <c r="L103" s="194" t="e">
        <f t="shared" si="0"/>
        <v>#NUM!</v>
      </c>
      <c r="M103" s="194" t="e">
        <f t="shared" si="1"/>
        <v>#NUM!</v>
      </c>
      <c r="N103" s="194" t="e">
        <f t="shared" si="2"/>
        <v>#NUM!</v>
      </c>
      <c r="O103" s="195" t="e">
        <f t="shared" si="3"/>
        <v>#DIV/0!</v>
      </c>
      <c r="P103" s="195" t="e">
        <f t="shared" si="4"/>
        <v>#NUM!</v>
      </c>
      <c r="Q103" s="196" t="e">
        <f t="shared" si="5"/>
        <v>#DIV/0!</v>
      </c>
      <c r="R103" s="191" t="e">
        <f t="shared" si="6"/>
        <v>#DIV/0!</v>
      </c>
      <c r="S103" s="192" t="e">
        <f t="shared" si="7"/>
        <v>#DIV/0!</v>
      </c>
      <c r="T103" s="209">
        <v>60</v>
      </c>
      <c r="U103" s="204" t="e">
        <f t="shared" si="8"/>
        <v>#DIV/0!</v>
      </c>
      <c r="V103" s="83" t="e">
        <f t="shared" si="9"/>
        <v>#DIV/0!</v>
      </c>
      <c r="W103" s="205" t="e">
        <f t="shared" si="10"/>
        <v>#DIV/0!</v>
      </c>
    </row>
    <row r="104" spans="1:23" x14ac:dyDescent="0.25">
      <c r="A104" s="165"/>
      <c r="B104" s="163"/>
      <c r="C104" s="163"/>
      <c r="D104" s="163"/>
      <c r="E104" s="165"/>
      <c r="F104" s="127"/>
      <c r="G104" s="127"/>
      <c r="H104" s="128"/>
      <c r="I104" s="128"/>
      <c r="J104" s="128"/>
      <c r="K104" s="165"/>
      <c r="L104" s="193"/>
      <c r="M104" s="193"/>
      <c r="N104" s="193"/>
      <c r="O104" s="193"/>
      <c r="P104" s="193"/>
      <c r="Q104" s="193"/>
      <c r="R104" s="193"/>
      <c r="S104" s="193"/>
      <c r="T104" s="165"/>
      <c r="U104" s="165"/>
      <c r="V104" s="165"/>
      <c r="W104" s="165"/>
    </row>
    <row r="105" spans="1:23" ht="121.5" customHeight="1" x14ac:dyDescent="0.25">
      <c r="A105" s="164">
        <v>52</v>
      </c>
      <c r="B105" s="6" t="s">
        <v>188</v>
      </c>
      <c r="C105" s="61">
        <v>3</v>
      </c>
      <c r="D105" s="62">
        <v>1</v>
      </c>
      <c r="E105" s="166"/>
      <c r="F105" s="166"/>
      <c r="G105" s="166"/>
      <c r="H105" s="166"/>
      <c r="I105" s="166"/>
      <c r="J105" s="166"/>
      <c r="K105" s="166"/>
      <c r="L105" s="194" t="e">
        <f t="shared" si="0"/>
        <v>#NUM!</v>
      </c>
      <c r="M105" s="194" t="e">
        <f t="shared" si="1"/>
        <v>#NUM!</v>
      </c>
      <c r="N105" s="194" t="e">
        <f t="shared" si="2"/>
        <v>#NUM!</v>
      </c>
      <c r="O105" s="195" t="e">
        <f>AVERAGE(F105:G105,I105)</f>
        <v>#DIV/0!</v>
      </c>
      <c r="P105" s="195" t="e">
        <f>MEDIAN(F105:G105,I105)</f>
        <v>#NUM!</v>
      </c>
      <c r="Q105" s="196" t="e">
        <f t="shared" si="5"/>
        <v>#DIV/0!</v>
      </c>
      <c r="R105" s="191" t="e">
        <f t="shared" si="6"/>
        <v>#DIV/0!</v>
      </c>
      <c r="S105" s="192" t="e">
        <f t="shared" si="7"/>
        <v>#DIV/0!</v>
      </c>
      <c r="T105" s="209">
        <v>60</v>
      </c>
      <c r="U105" s="204" t="e">
        <f t="shared" si="8"/>
        <v>#DIV/0!</v>
      </c>
      <c r="V105" s="83" t="e">
        <f t="shared" si="9"/>
        <v>#DIV/0!</v>
      </c>
      <c r="W105" s="205" t="e">
        <f t="shared" si="10"/>
        <v>#DIV/0!</v>
      </c>
    </row>
    <row r="106" spans="1:23" x14ac:dyDescent="0.25">
      <c r="A106" s="165"/>
      <c r="B106" s="163"/>
      <c r="C106" s="163"/>
      <c r="D106" s="163"/>
      <c r="E106" s="165"/>
      <c r="F106" s="128"/>
      <c r="G106" s="128"/>
      <c r="H106" s="165"/>
      <c r="I106" s="165"/>
      <c r="J106" s="165"/>
      <c r="K106" s="165"/>
      <c r="L106" s="193"/>
      <c r="M106" s="193"/>
      <c r="N106" s="193"/>
      <c r="O106" s="193"/>
      <c r="P106" s="193"/>
      <c r="Q106" s="193"/>
      <c r="R106" s="193"/>
      <c r="S106" s="193"/>
      <c r="T106" s="165"/>
      <c r="U106" s="165"/>
      <c r="V106" s="165"/>
      <c r="W106" s="165"/>
    </row>
    <row r="107" spans="1:23" ht="26.25" x14ac:dyDescent="0.25">
      <c r="A107" s="164">
        <v>53</v>
      </c>
      <c r="B107" s="6" t="s">
        <v>189</v>
      </c>
      <c r="C107" s="61">
        <v>1</v>
      </c>
      <c r="D107" s="62">
        <v>1</v>
      </c>
      <c r="E107" s="166"/>
      <c r="F107" s="166"/>
      <c r="G107" s="166"/>
      <c r="H107" s="166"/>
      <c r="I107" s="166"/>
      <c r="J107" s="166"/>
      <c r="K107" s="166"/>
      <c r="L107" s="194" t="e">
        <f t="shared" si="0"/>
        <v>#NUM!</v>
      </c>
      <c r="M107" s="194" t="e">
        <f t="shared" si="1"/>
        <v>#NUM!</v>
      </c>
      <c r="N107" s="194" t="e">
        <f t="shared" si="2"/>
        <v>#NUM!</v>
      </c>
      <c r="O107" s="195" t="e">
        <f t="shared" si="3"/>
        <v>#DIV/0!</v>
      </c>
      <c r="P107" s="195" t="e">
        <f t="shared" si="4"/>
        <v>#NUM!</v>
      </c>
      <c r="Q107" s="196" t="e">
        <f t="shared" si="5"/>
        <v>#DIV/0!</v>
      </c>
      <c r="R107" s="191" t="e">
        <f t="shared" si="6"/>
        <v>#DIV/0!</v>
      </c>
      <c r="S107" s="192" t="e">
        <f t="shared" si="7"/>
        <v>#DIV/0!</v>
      </c>
      <c r="T107" s="209">
        <v>60</v>
      </c>
      <c r="U107" s="204" t="e">
        <f t="shared" si="8"/>
        <v>#DIV/0!</v>
      </c>
      <c r="V107" s="83" t="e">
        <f t="shared" si="9"/>
        <v>#DIV/0!</v>
      </c>
      <c r="W107" s="205" t="e">
        <f t="shared" si="10"/>
        <v>#DIV/0!</v>
      </c>
    </row>
    <row r="108" spans="1:23" x14ac:dyDescent="0.25">
      <c r="A108" s="165"/>
      <c r="B108" s="163"/>
      <c r="C108" s="163"/>
      <c r="D108" s="163"/>
      <c r="E108" s="165"/>
      <c r="F108" s="128"/>
      <c r="G108" s="128"/>
      <c r="H108" s="128"/>
      <c r="I108" s="165"/>
      <c r="J108" s="165"/>
      <c r="K108" s="165"/>
      <c r="L108" s="193"/>
      <c r="M108" s="193"/>
      <c r="N108" s="193"/>
      <c r="O108" s="193"/>
      <c r="P108" s="193"/>
      <c r="Q108" s="193"/>
      <c r="R108" s="193"/>
      <c r="S108" s="193"/>
      <c r="T108" s="165"/>
      <c r="U108" s="165"/>
      <c r="V108" s="165"/>
      <c r="W108" s="165"/>
    </row>
    <row r="109" spans="1:23" ht="39" x14ac:dyDescent="0.25">
      <c r="A109" s="164">
        <v>54</v>
      </c>
      <c r="B109" s="6" t="s">
        <v>190</v>
      </c>
      <c r="C109" s="61">
        <v>4</v>
      </c>
      <c r="D109" s="62">
        <v>2</v>
      </c>
      <c r="E109" s="166"/>
      <c r="F109" s="166"/>
      <c r="G109" s="166"/>
      <c r="H109" s="166"/>
      <c r="I109" s="166"/>
      <c r="J109" s="166"/>
      <c r="K109" s="166"/>
      <c r="L109" s="194" t="e">
        <f t="shared" si="0"/>
        <v>#NUM!</v>
      </c>
      <c r="M109" s="194" t="e">
        <f t="shared" si="1"/>
        <v>#NUM!</v>
      </c>
      <c r="N109" s="194" t="e">
        <f t="shared" si="2"/>
        <v>#NUM!</v>
      </c>
      <c r="O109" s="195" t="e">
        <f>AVERAGE(E109:K109)</f>
        <v>#DIV/0!</v>
      </c>
      <c r="P109" s="195" t="e">
        <f>MEDIAN(E109:K109)</f>
        <v>#NUM!</v>
      </c>
      <c r="Q109" s="196" t="e">
        <f t="shared" si="5"/>
        <v>#DIV/0!</v>
      </c>
      <c r="R109" s="191" t="e">
        <f t="shared" si="6"/>
        <v>#DIV/0!</v>
      </c>
      <c r="S109" s="192" t="e">
        <f t="shared" si="7"/>
        <v>#DIV/0!</v>
      </c>
      <c r="T109" s="209">
        <v>60</v>
      </c>
      <c r="U109" s="204" t="e">
        <f t="shared" si="8"/>
        <v>#DIV/0!</v>
      </c>
      <c r="V109" s="83" t="e">
        <f t="shared" si="9"/>
        <v>#DIV/0!</v>
      </c>
      <c r="W109" s="205" t="e">
        <f t="shared" si="10"/>
        <v>#DIV/0!</v>
      </c>
    </row>
    <row r="110" spans="1:23" ht="45" customHeight="1" x14ac:dyDescent="0.25">
      <c r="A110" s="165"/>
      <c r="B110" s="163"/>
      <c r="C110" s="163"/>
      <c r="D110" s="163"/>
      <c r="E110" s="165"/>
      <c r="F110" s="128"/>
      <c r="G110" s="128"/>
      <c r="H110" s="128"/>
      <c r="I110" s="128"/>
      <c r="J110" s="128"/>
      <c r="K110" s="165"/>
      <c r="L110" s="193"/>
      <c r="M110" s="193"/>
      <c r="N110" s="193"/>
      <c r="O110" s="193"/>
      <c r="P110" s="193"/>
      <c r="Q110" s="193"/>
      <c r="R110" s="193"/>
      <c r="S110" s="193"/>
      <c r="T110" s="165"/>
      <c r="U110" s="165"/>
      <c r="V110" s="165"/>
      <c r="W110" s="165"/>
    </row>
    <row r="111" spans="1:23" ht="26.25" x14ac:dyDescent="0.25">
      <c r="A111" s="164">
        <v>55</v>
      </c>
      <c r="B111" s="6" t="s">
        <v>191</v>
      </c>
      <c r="C111" s="61">
        <v>3</v>
      </c>
      <c r="D111" s="62">
        <v>1</v>
      </c>
      <c r="E111" s="166"/>
      <c r="F111" s="166"/>
      <c r="G111" s="166"/>
      <c r="H111" s="166"/>
      <c r="I111" s="166"/>
      <c r="J111" s="166"/>
      <c r="K111" s="166"/>
      <c r="L111" s="194" t="e">
        <f t="shared" si="0"/>
        <v>#NUM!</v>
      </c>
      <c r="M111" s="194" t="e">
        <f t="shared" si="1"/>
        <v>#NUM!</v>
      </c>
      <c r="N111" s="194" t="e">
        <f t="shared" si="2"/>
        <v>#NUM!</v>
      </c>
      <c r="O111" s="195" t="e">
        <f>AVERAGE(E111:F111,H111:K111)</f>
        <v>#DIV/0!</v>
      </c>
      <c r="P111" s="195" t="e">
        <f>MEDIAN(E111:F111,H111:K111)</f>
        <v>#NUM!</v>
      </c>
      <c r="Q111" s="196" t="e">
        <f t="shared" si="5"/>
        <v>#DIV/0!</v>
      </c>
      <c r="R111" s="191" t="e">
        <f t="shared" si="6"/>
        <v>#DIV/0!</v>
      </c>
      <c r="S111" s="192" t="e">
        <f t="shared" si="7"/>
        <v>#DIV/0!</v>
      </c>
      <c r="T111" s="209">
        <v>60</v>
      </c>
      <c r="U111" s="204" t="e">
        <f t="shared" si="8"/>
        <v>#DIV/0!</v>
      </c>
      <c r="V111" s="83" t="e">
        <f t="shared" si="9"/>
        <v>#DIV/0!</v>
      </c>
      <c r="W111" s="205" t="e">
        <f t="shared" si="10"/>
        <v>#DIV/0!</v>
      </c>
    </row>
    <row r="112" spans="1:23" x14ac:dyDescent="0.25">
      <c r="A112" s="165"/>
      <c r="B112" s="163"/>
      <c r="C112" s="163"/>
      <c r="D112" s="163"/>
      <c r="E112" s="128"/>
      <c r="F112" s="128"/>
      <c r="G112" s="128"/>
      <c r="H112" s="128"/>
      <c r="I112" s="165"/>
      <c r="J112" s="165"/>
      <c r="K112" s="165"/>
      <c r="L112" s="193"/>
      <c r="M112" s="193"/>
      <c r="N112" s="193"/>
      <c r="O112" s="193"/>
      <c r="P112" s="193"/>
      <c r="Q112" s="193"/>
      <c r="R112" s="193"/>
      <c r="S112" s="193"/>
      <c r="T112" s="165"/>
      <c r="U112" s="165"/>
      <c r="V112" s="165"/>
      <c r="W112" s="165"/>
    </row>
    <row r="113" spans="1:23" ht="26.25" x14ac:dyDescent="0.25">
      <c r="A113" s="164">
        <v>56</v>
      </c>
      <c r="B113" s="6" t="s">
        <v>192</v>
      </c>
      <c r="C113" s="61">
        <v>1</v>
      </c>
      <c r="D113" s="62">
        <v>1</v>
      </c>
      <c r="E113" s="166"/>
      <c r="F113" s="166"/>
      <c r="G113" s="166"/>
      <c r="H113" s="166"/>
      <c r="I113" s="166"/>
      <c r="J113" s="166"/>
      <c r="K113" s="166"/>
      <c r="L113" s="194" t="e">
        <f t="shared" si="0"/>
        <v>#NUM!</v>
      </c>
      <c r="M113" s="194" t="e">
        <f t="shared" si="1"/>
        <v>#NUM!</v>
      </c>
      <c r="N113" s="194" t="e">
        <f t="shared" si="2"/>
        <v>#NUM!</v>
      </c>
      <c r="O113" s="195" t="e">
        <f t="shared" si="3"/>
        <v>#DIV/0!</v>
      </c>
      <c r="P113" s="195" t="e">
        <f t="shared" si="4"/>
        <v>#NUM!</v>
      </c>
      <c r="Q113" s="196" t="e">
        <f t="shared" si="5"/>
        <v>#DIV/0!</v>
      </c>
      <c r="R113" s="191" t="e">
        <f t="shared" si="6"/>
        <v>#DIV/0!</v>
      </c>
      <c r="S113" s="192" t="e">
        <f t="shared" si="7"/>
        <v>#DIV/0!</v>
      </c>
      <c r="T113" s="209">
        <v>60</v>
      </c>
      <c r="U113" s="204" t="e">
        <f t="shared" si="8"/>
        <v>#DIV/0!</v>
      </c>
      <c r="V113" s="83" t="e">
        <f t="shared" si="9"/>
        <v>#DIV/0!</v>
      </c>
      <c r="W113" s="205" t="e">
        <f t="shared" si="10"/>
        <v>#DIV/0!</v>
      </c>
    </row>
    <row r="114" spans="1:23" x14ac:dyDescent="0.25">
      <c r="A114" s="165"/>
      <c r="B114" s="163"/>
      <c r="C114" s="163"/>
      <c r="D114" s="163"/>
      <c r="E114" s="165"/>
      <c r="F114" s="128"/>
      <c r="G114" s="128"/>
      <c r="H114" s="128"/>
      <c r="I114" s="165"/>
      <c r="J114" s="165"/>
      <c r="K114" s="165"/>
      <c r="L114" s="193"/>
      <c r="M114" s="193"/>
      <c r="N114" s="193"/>
      <c r="O114" s="193"/>
      <c r="P114" s="193"/>
      <c r="Q114" s="193"/>
      <c r="R114" s="193"/>
      <c r="S114" s="193"/>
      <c r="T114" s="165"/>
      <c r="U114" s="165"/>
      <c r="V114" s="165"/>
      <c r="W114" s="165"/>
    </row>
    <row r="115" spans="1:23" ht="26.25" x14ac:dyDescent="0.25">
      <c r="A115" s="164">
        <v>57</v>
      </c>
      <c r="B115" s="6" t="s">
        <v>193</v>
      </c>
      <c r="C115" s="61">
        <v>1</v>
      </c>
      <c r="D115" s="62">
        <v>1</v>
      </c>
      <c r="E115" s="166"/>
      <c r="F115" s="166"/>
      <c r="G115" s="166"/>
      <c r="H115" s="166"/>
      <c r="I115" s="166"/>
      <c r="J115" s="166"/>
      <c r="K115" s="166"/>
      <c r="L115" s="194" t="e">
        <f t="shared" si="0"/>
        <v>#NUM!</v>
      </c>
      <c r="M115" s="194" t="e">
        <f t="shared" si="1"/>
        <v>#NUM!</v>
      </c>
      <c r="N115" s="194" t="e">
        <f t="shared" si="2"/>
        <v>#NUM!</v>
      </c>
      <c r="O115" s="195" t="e">
        <f t="shared" si="3"/>
        <v>#DIV/0!</v>
      </c>
      <c r="P115" s="195" t="e">
        <f t="shared" si="4"/>
        <v>#NUM!</v>
      </c>
      <c r="Q115" s="196" t="e">
        <f t="shared" si="5"/>
        <v>#DIV/0!</v>
      </c>
      <c r="R115" s="191" t="e">
        <f t="shared" si="6"/>
        <v>#DIV/0!</v>
      </c>
      <c r="S115" s="192" t="e">
        <f t="shared" si="7"/>
        <v>#DIV/0!</v>
      </c>
      <c r="T115" s="209">
        <v>60</v>
      </c>
      <c r="U115" s="204" t="e">
        <f t="shared" si="8"/>
        <v>#DIV/0!</v>
      </c>
      <c r="V115" s="83" t="e">
        <f t="shared" si="9"/>
        <v>#DIV/0!</v>
      </c>
      <c r="W115" s="205" t="e">
        <f t="shared" si="10"/>
        <v>#DIV/0!</v>
      </c>
    </row>
    <row r="116" spans="1:23" x14ac:dyDescent="0.25">
      <c r="A116" s="165"/>
      <c r="B116" s="163"/>
      <c r="C116" s="163"/>
      <c r="D116" s="163"/>
      <c r="E116" s="165"/>
      <c r="F116" s="128"/>
      <c r="G116" s="128"/>
      <c r="H116" s="128"/>
      <c r="I116" s="165"/>
      <c r="J116" s="165"/>
      <c r="K116" s="165"/>
      <c r="L116" s="193"/>
      <c r="M116" s="193"/>
      <c r="N116" s="193"/>
      <c r="O116" s="193"/>
      <c r="P116" s="193"/>
      <c r="Q116" s="193"/>
      <c r="R116" s="193"/>
      <c r="S116" s="193"/>
      <c r="T116" s="165"/>
      <c r="U116" s="165"/>
      <c r="V116" s="165"/>
      <c r="W116" s="165"/>
    </row>
    <row r="117" spans="1:23" x14ac:dyDescent="0.25">
      <c r="A117" s="164">
        <v>58</v>
      </c>
      <c r="B117" s="6" t="s">
        <v>194</v>
      </c>
      <c r="C117" s="61">
        <v>1</v>
      </c>
      <c r="D117" s="62">
        <v>1</v>
      </c>
      <c r="E117" s="166"/>
      <c r="F117" s="166"/>
      <c r="G117" s="166"/>
      <c r="H117" s="166"/>
      <c r="I117" s="166"/>
      <c r="J117" s="166"/>
      <c r="K117" s="166"/>
      <c r="L117" s="194" t="e">
        <f t="shared" si="0"/>
        <v>#NUM!</v>
      </c>
      <c r="M117" s="194" t="e">
        <f t="shared" si="1"/>
        <v>#NUM!</v>
      </c>
      <c r="N117" s="194" t="e">
        <f t="shared" si="2"/>
        <v>#NUM!</v>
      </c>
      <c r="O117" s="195" t="e">
        <f t="shared" si="3"/>
        <v>#DIV/0!</v>
      </c>
      <c r="P117" s="195" t="e">
        <f t="shared" si="4"/>
        <v>#NUM!</v>
      </c>
      <c r="Q117" s="196" t="e">
        <f t="shared" si="5"/>
        <v>#DIV/0!</v>
      </c>
      <c r="R117" s="191" t="e">
        <f t="shared" si="6"/>
        <v>#DIV/0!</v>
      </c>
      <c r="S117" s="192" t="e">
        <f t="shared" si="7"/>
        <v>#DIV/0!</v>
      </c>
      <c r="T117" s="209">
        <v>60</v>
      </c>
      <c r="U117" s="204" t="e">
        <f t="shared" si="8"/>
        <v>#DIV/0!</v>
      </c>
      <c r="V117" s="83" t="e">
        <f t="shared" si="9"/>
        <v>#DIV/0!</v>
      </c>
      <c r="W117" s="205" t="e">
        <f t="shared" si="10"/>
        <v>#DIV/0!</v>
      </c>
    </row>
    <row r="118" spans="1:23" x14ac:dyDescent="0.25">
      <c r="A118" s="165"/>
      <c r="B118" s="163"/>
      <c r="C118" s="163"/>
      <c r="D118" s="163"/>
      <c r="E118" s="165"/>
      <c r="F118" s="128"/>
      <c r="G118" s="128"/>
      <c r="H118" s="128"/>
      <c r="I118" s="165"/>
      <c r="J118" s="165"/>
      <c r="K118" s="165"/>
      <c r="L118" s="193"/>
      <c r="M118" s="193"/>
      <c r="N118" s="193"/>
      <c r="O118" s="193"/>
      <c r="P118" s="193"/>
      <c r="Q118" s="193"/>
      <c r="R118" s="193"/>
      <c r="S118" s="193"/>
      <c r="T118" s="165"/>
      <c r="U118" s="165"/>
      <c r="V118" s="165"/>
      <c r="W118" s="165"/>
    </row>
    <row r="119" spans="1:23" ht="39" x14ac:dyDescent="0.25">
      <c r="A119" s="164">
        <v>59</v>
      </c>
      <c r="B119" s="6" t="s">
        <v>195</v>
      </c>
      <c r="C119" s="61">
        <v>2</v>
      </c>
      <c r="D119" s="62">
        <v>2</v>
      </c>
      <c r="E119" s="166"/>
      <c r="F119" s="166"/>
      <c r="G119" s="166"/>
      <c r="H119" s="166"/>
      <c r="I119" s="166"/>
      <c r="J119" s="166"/>
      <c r="K119" s="166"/>
      <c r="L119" s="194" t="e">
        <f t="shared" si="0"/>
        <v>#NUM!</v>
      </c>
      <c r="M119" s="194" t="e">
        <f t="shared" si="1"/>
        <v>#NUM!</v>
      </c>
      <c r="N119" s="194" t="e">
        <f t="shared" si="2"/>
        <v>#NUM!</v>
      </c>
      <c r="O119" s="195" t="e">
        <f t="shared" si="3"/>
        <v>#DIV/0!</v>
      </c>
      <c r="P119" s="195" t="e">
        <f t="shared" si="4"/>
        <v>#NUM!</v>
      </c>
      <c r="Q119" s="196" t="e">
        <f t="shared" si="5"/>
        <v>#DIV/0!</v>
      </c>
      <c r="R119" s="191" t="e">
        <f t="shared" si="6"/>
        <v>#DIV/0!</v>
      </c>
      <c r="S119" s="192" t="e">
        <f t="shared" si="7"/>
        <v>#DIV/0!</v>
      </c>
      <c r="T119" s="209">
        <v>60</v>
      </c>
      <c r="U119" s="204" t="e">
        <f t="shared" si="8"/>
        <v>#DIV/0!</v>
      </c>
      <c r="V119" s="83" t="e">
        <f t="shared" si="9"/>
        <v>#DIV/0!</v>
      </c>
      <c r="W119" s="205" t="e">
        <f t="shared" si="10"/>
        <v>#DIV/0!</v>
      </c>
    </row>
    <row r="120" spans="1:23" ht="60" x14ac:dyDescent="0.25">
      <c r="A120" s="127" t="s">
        <v>135</v>
      </c>
      <c r="B120" s="127" t="s">
        <v>136</v>
      </c>
      <c r="C120" s="60" t="s">
        <v>213</v>
      </c>
      <c r="D120" s="33" t="s">
        <v>214</v>
      </c>
      <c r="E120" s="133"/>
      <c r="F120" s="128"/>
      <c r="G120" s="128"/>
      <c r="H120" s="128"/>
      <c r="I120" s="128"/>
      <c r="J120" s="128"/>
      <c r="K120" s="128"/>
      <c r="L120" s="77" t="s">
        <v>318</v>
      </c>
      <c r="M120" s="77" t="s">
        <v>319</v>
      </c>
      <c r="N120" s="77" t="s">
        <v>320</v>
      </c>
      <c r="O120" s="76" t="s">
        <v>321</v>
      </c>
      <c r="P120" s="76" t="s">
        <v>322</v>
      </c>
      <c r="Q120" s="77" t="s">
        <v>285</v>
      </c>
      <c r="R120" s="79" t="s">
        <v>282</v>
      </c>
      <c r="S120" s="78" t="s">
        <v>283</v>
      </c>
      <c r="T120" s="77" t="s">
        <v>286</v>
      </c>
      <c r="U120" s="77" t="s">
        <v>287</v>
      </c>
      <c r="V120" s="79" t="s">
        <v>282</v>
      </c>
      <c r="W120" s="78" t="s">
        <v>283</v>
      </c>
    </row>
    <row r="121" spans="1:23" ht="39" x14ac:dyDescent="0.25">
      <c r="A121" s="164">
        <v>60</v>
      </c>
      <c r="B121" s="6" t="s">
        <v>196</v>
      </c>
      <c r="C121" s="61">
        <v>2</v>
      </c>
      <c r="D121" s="62">
        <v>2</v>
      </c>
      <c r="E121" s="166"/>
      <c r="F121" s="166"/>
      <c r="G121" s="166"/>
      <c r="H121" s="166"/>
      <c r="I121" s="166"/>
      <c r="J121" s="166"/>
      <c r="K121" s="166"/>
      <c r="L121" s="194" t="e">
        <f>MEDIAN(E121:K121)</f>
        <v>#NUM!</v>
      </c>
      <c r="M121" s="194" t="e">
        <f t="shared" si="1"/>
        <v>#NUM!</v>
      </c>
      <c r="N121" s="194" t="e">
        <f t="shared" si="2"/>
        <v>#NUM!</v>
      </c>
      <c r="O121" s="195" t="e">
        <f>AVERAGE(E121:F121,I121:K121)</f>
        <v>#DIV/0!</v>
      </c>
      <c r="P121" s="195" t="e">
        <f>MEDIAN(E121:F121,I121:K121)</f>
        <v>#NUM!</v>
      </c>
      <c r="Q121" s="196" t="e">
        <f>SMALL(O121:P121,1)</f>
        <v>#DIV/0!</v>
      </c>
      <c r="R121" s="191" t="e">
        <f t="shared" si="6"/>
        <v>#DIV/0!</v>
      </c>
      <c r="S121" s="192" t="e">
        <f t="shared" si="7"/>
        <v>#DIV/0!</v>
      </c>
      <c r="T121" s="209">
        <v>60</v>
      </c>
      <c r="U121" s="204" t="e">
        <f t="shared" si="8"/>
        <v>#DIV/0!</v>
      </c>
      <c r="V121" s="83" t="e">
        <f t="shared" si="9"/>
        <v>#DIV/0!</v>
      </c>
      <c r="W121" s="205" t="e">
        <f t="shared" si="10"/>
        <v>#DIV/0!</v>
      </c>
    </row>
    <row r="122" spans="1:23" x14ac:dyDescent="0.25">
      <c r="A122" s="165"/>
      <c r="B122" s="163"/>
      <c r="C122" s="163"/>
      <c r="D122" s="163"/>
      <c r="E122" s="165"/>
      <c r="F122" s="128"/>
      <c r="G122" s="128"/>
      <c r="H122" s="128"/>
      <c r="I122" s="165"/>
      <c r="J122" s="165"/>
      <c r="K122" s="165"/>
      <c r="L122" s="193"/>
      <c r="M122" s="193"/>
      <c r="N122" s="193"/>
      <c r="O122" s="193"/>
      <c r="P122" s="193"/>
      <c r="Q122" s="193"/>
      <c r="R122" s="193"/>
      <c r="S122" s="193"/>
      <c r="T122" s="165"/>
      <c r="U122" s="165"/>
      <c r="V122" s="165"/>
      <c r="W122" s="165"/>
    </row>
    <row r="123" spans="1:23" ht="26.25" x14ac:dyDescent="0.25">
      <c r="A123" s="164">
        <v>61</v>
      </c>
      <c r="B123" s="6" t="s">
        <v>197</v>
      </c>
      <c r="C123" s="61">
        <v>1</v>
      </c>
      <c r="D123" s="62">
        <v>1</v>
      </c>
      <c r="E123" s="166"/>
      <c r="F123" s="166"/>
      <c r="G123" s="166"/>
      <c r="H123" s="166"/>
      <c r="I123" s="166"/>
      <c r="J123" s="166"/>
      <c r="K123" s="166"/>
      <c r="L123" s="194" t="e">
        <f t="shared" si="0"/>
        <v>#NUM!</v>
      </c>
      <c r="M123" s="194" t="e">
        <f t="shared" si="1"/>
        <v>#NUM!</v>
      </c>
      <c r="N123" s="194" t="e">
        <f t="shared" si="2"/>
        <v>#NUM!</v>
      </c>
      <c r="O123" s="195" t="e">
        <f t="shared" si="3"/>
        <v>#DIV/0!</v>
      </c>
      <c r="P123" s="195" t="e">
        <f t="shared" si="4"/>
        <v>#NUM!</v>
      </c>
      <c r="Q123" s="196" t="e">
        <f t="shared" si="5"/>
        <v>#DIV/0!</v>
      </c>
      <c r="R123" s="191" t="e">
        <f t="shared" si="6"/>
        <v>#DIV/0!</v>
      </c>
      <c r="S123" s="192" t="e">
        <f t="shared" si="7"/>
        <v>#DIV/0!</v>
      </c>
      <c r="T123" s="209">
        <v>60</v>
      </c>
      <c r="U123" s="204" t="e">
        <f t="shared" si="8"/>
        <v>#DIV/0!</v>
      </c>
      <c r="V123" s="83" t="e">
        <f t="shared" si="9"/>
        <v>#DIV/0!</v>
      </c>
      <c r="W123" s="205" t="e">
        <f t="shared" si="10"/>
        <v>#DIV/0!</v>
      </c>
    </row>
    <row r="124" spans="1:23" x14ac:dyDescent="0.25">
      <c r="A124" s="165"/>
      <c r="B124" s="163"/>
      <c r="C124" s="163"/>
      <c r="D124" s="163"/>
      <c r="E124" s="165"/>
      <c r="F124" s="165"/>
      <c r="G124" s="128"/>
      <c r="H124" s="128"/>
      <c r="I124" s="128"/>
      <c r="J124" s="165"/>
      <c r="K124" s="165"/>
      <c r="L124" s="193"/>
      <c r="M124" s="193"/>
      <c r="N124" s="193"/>
      <c r="O124" s="193"/>
      <c r="P124" s="193"/>
      <c r="Q124" s="193"/>
      <c r="R124" s="193"/>
      <c r="S124" s="193"/>
      <c r="T124" s="165"/>
      <c r="U124" s="165"/>
      <c r="V124" s="165"/>
      <c r="W124" s="165"/>
    </row>
    <row r="125" spans="1:23" ht="26.25" x14ac:dyDescent="0.25">
      <c r="A125" s="164">
        <v>62</v>
      </c>
      <c r="B125" s="6" t="s">
        <v>198</v>
      </c>
      <c r="C125" s="61">
        <v>6</v>
      </c>
      <c r="D125" s="62">
        <v>2</v>
      </c>
      <c r="E125" s="166"/>
      <c r="F125" s="166"/>
      <c r="G125" s="166"/>
      <c r="H125" s="166"/>
      <c r="I125" s="166"/>
      <c r="J125" s="166"/>
      <c r="K125" s="166"/>
      <c r="L125" s="194" t="e">
        <f t="shared" si="0"/>
        <v>#NUM!</v>
      </c>
      <c r="M125" s="194" t="e">
        <f t="shared" si="1"/>
        <v>#NUM!</v>
      </c>
      <c r="N125" s="194" t="e">
        <f t="shared" si="2"/>
        <v>#NUM!</v>
      </c>
      <c r="O125" s="195" t="e">
        <f t="shared" si="3"/>
        <v>#DIV/0!</v>
      </c>
      <c r="P125" s="195" t="e">
        <f t="shared" si="4"/>
        <v>#NUM!</v>
      </c>
      <c r="Q125" s="196" t="e">
        <f t="shared" si="5"/>
        <v>#DIV/0!</v>
      </c>
      <c r="R125" s="191" t="e">
        <f t="shared" si="6"/>
        <v>#DIV/0!</v>
      </c>
      <c r="S125" s="192" t="e">
        <f t="shared" si="7"/>
        <v>#DIV/0!</v>
      </c>
      <c r="T125" s="209">
        <v>60</v>
      </c>
      <c r="U125" s="204" t="e">
        <f t="shared" si="8"/>
        <v>#DIV/0!</v>
      </c>
      <c r="V125" s="83" t="e">
        <f t="shared" si="9"/>
        <v>#DIV/0!</v>
      </c>
      <c r="W125" s="205" t="e">
        <f t="shared" si="10"/>
        <v>#DIV/0!</v>
      </c>
    </row>
    <row r="126" spans="1:23" x14ac:dyDescent="0.25">
      <c r="A126" s="165"/>
      <c r="B126" s="163"/>
      <c r="C126" s="163"/>
      <c r="D126" s="163"/>
      <c r="E126" s="165"/>
      <c r="F126" s="128"/>
      <c r="G126" s="128"/>
      <c r="H126" s="128"/>
      <c r="I126" s="165"/>
      <c r="J126" s="165"/>
      <c r="K126" s="165"/>
      <c r="L126" s="193"/>
      <c r="M126" s="193"/>
      <c r="N126" s="193"/>
      <c r="O126" s="193"/>
      <c r="P126" s="193"/>
      <c r="Q126" s="193"/>
      <c r="R126" s="193"/>
      <c r="S126" s="193"/>
      <c r="T126" s="165"/>
      <c r="U126" s="165"/>
      <c r="V126" s="165"/>
      <c r="W126" s="165"/>
    </row>
    <row r="127" spans="1:23" x14ac:dyDescent="0.25">
      <c r="A127" s="164">
        <v>63</v>
      </c>
      <c r="B127" s="6" t="s">
        <v>199</v>
      </c>
      <c r="C127" s="61">
        <v>6</v>
      </c>
      <c r="D127" s="62">
        <v>2</v>
      </c>
      <c r="E127" s="166"/>
      <c r="F127" s="166"/>
      <c r="G127" s="166"/>
      <c r="H127" s="166"/>
      <c r="I127" s="166"/>
      <c r="J127" s="166"/>
      <c r="K127" s="166"/>
      <c r="L127" s="194" t="e">
        <f t="shared" si="0"/>
        <v>#NUM!</v>
      </c>
      <c r="M127" s="194" t="e">
        <f t="shared" si="1"/>
        <v>#NUM!</v>
      </c>
      <c r="N127" s="194" t="e">
        <f t="shared" si="2"/>
        <v>#NUM!</v>
      </c>
      <c r="O127" s="195" t="e">
        <f t="shared" si="3"/>
        <v>#DIV/0!</v>
      </c>
      <c r="P127" s="195" t="e">
        <f t="shared" si="4"/>
        <v>#NUM!</v>
      </c>
      <c r="Q127" s="196" t="e">
        <f t="shared" si="5"/>
        <v>#DIV/0!</v>
      </c>
      <c r="R127" s="191" t="e">
        <f t="shared" si="6"/>
        <v>#DIV/0!</v>
      </c>
      <c r="S127" s="192" t="e">
        <f t="shared" si="7"/>
        <v>#DIV/0!</v>
      </c>
      <c r="T127" s="209">
        <v>60</v>
      </c>
      <c r="U127" s="204" t="e">
        <f t="shared" si="8"/>
        <v>#DIV/0!</v>
      </c>
      <c r="V127" s="83" t="e">
        <f t="shared" si="9"/>
        <v>#DIV/0!</v>
      </c>
      <c r="W127" s="205" t="e">
        <f t="shared" si="10"/>
        <v>#DIV/0!</v>
      </c>
    </row>
    <row r="128" spans="1:23" x14ac:dyDescent="0.25">
      <c r="A128" s="165"/>
      <c r="B128" s="163"/>
      <c r="C128" s="163"/>
      <c r="D128" s="163"/>
      <c r="E128" s="165"/>
      <c r="F128" s="128"/>
      <c r="G128" s="128"/>
      <c r="H128" s="128"/>
      <c r="I128" s="165"/>
      <c r="J128" s="165"/>
      <c r="K128" s="165"/>
      <c r="L128" s="193"/>
      <c r="M128" s="193"/>
      <c r="N128" s="193"/>
      <c r="O128" s="193"/>
      <c r="P128" s="193"/>
      <c r="Q128" s="193"/>
      <c r="R128" s="193"/>
      <c r="S128" s="193"/>
      <c r="T128" s="165"/>
      <c r="U128" s="165"/>
      <c r="V128" s="165"/>
      <c r="W128" s="165"/>
    </row>
    <row r="129" spans="1:23" ht="26.25" x14ac:dyDescent="0.25">
      <c r="A129" s="164">
        <v>64</v>
      </c>
      <c r="B129" s="6" t="s">
        <v>200</v>
      </c>
      <c r="C129" s="61">
        <v>1</v>
      </c>
      <c r="D129" s="62">
        <v>1</v>
      </c>
      <c r="E129" s="166"/>
      <c r="F129" s="166"/>
      <c r="G129" s="166"/>
      <c r="H129" s="166"/>
      <c r="I129" s="166"/>
      <c r="J129" s="166"/>
      <c r="K129" s="166"/>
      <c r="L129" s="194" t="e">
        <f>MEDIAN(E129:K129)</f>
        <v>#NUM!</v>
      </c>
      <c r="M129" s="194" t="e">
        <f t="shared" si="1"/>
        <v>#NUM!</v>
      </c>
      <c r="N129" s="194" t="e">
        <f>1.5*L129</f>
        <v>#NUM!</v>
      </c>
      <c r="O129" s="195" t="e">
        <f>AVERAGE(E129:G129)</f>
        <v>#DIV/0!</v>
      </c>
      <c r="P129" s="195" t="e">
        <f>MEDIAN(E129:G129)</f>
        <v>#NUM!</v>
      </c>
      <c r="Q129" s="196" t="e">
        <f>SMALL(O129:P129,1)</f>
        <v>#DIV/0!</v>
      </c>
      <c r="R129" s="191" t="e">
        <f t="shared" si="6"/>
        <v>#DIV/0!</v>
      </c>
      <c r="S129" s="192" t="e">
        <f t="shared" si="7"/>
        <v>#DIV/0!</v>
      </c>
      <c r="T129" s="209">
        <v>60</v>
      </c>
      <c r="U129" s="204" t="e">
        <f t="shared" si="8"/>
        <v>#DIV/0!</v>
      </c>
      <c r="V129" s="83" t="e">
        <f t="shared" si="9"/>
        <v>#DIV/0!</v>
      </c>
      <c r="W129" s="205" t="e">
        <f t="shared" si="10"/>
        <v>#DIV/0!</v>
      </c>
    </row>
    <row r="130" spans="1:23" x14ac:dyDescent="0.25">
      <c r="A130" s="165"/>
      <c r="B130" s="163"/>
      <c r="C130" s="163"/>
      <c r="D130" s="163"/>
      <c r="E130" s="165"/>
      <c r="F130" s="128"/>
      <c r="G130" s="128"/>
      <c r="H130" s="128"/>
      <c r="I130" s="165"/>
      <c r="J130" s="165"/>
      <c r="K130" s="165"/>
      <c r="L130" s="193"/>
      <c r="M130" s="193"/>
      <c r="N130" s="193"/>
      <c r="O130" s="193"/>
      <c r="P130" s="193"/>
      <c r="Q130" s="193"/>
      <c r="R130" s="193"/>
      <c r="S130" s="193"/>
      <c r="T130" s="165"/>
      <c r="U130" s="165"/>
      <c r="V130" s="165"/>
      <c r="W130" s="165"/>
    </row>
    <row r="131" spans="1:23" x14ac:dyDescent="0.25">
      <c r="A131" s="164">
        <v>65</v>
      </c>
      <c r="B131" s="6" t="s">
        <v>201</v>
      </c>
      <c r="C131" s="61">
        <v>1</v>
      </c>
      <c r="D131" s="62">
        <v>1</v>
      </c>
      <c r="E131" s="166"/>
      <c r="F131" s="166"/>
      <c r="G131" s="166"/>
      <c r="H131" s="166"/>
      <c r="I131" s="166"/>
      <c r="J131" s="166"/>
      <c r="K131" s="166"/>
      <c r="L131" s="194" t="e">
        <f t="shared" si="0"/>
        <v>#NUM!</v>
      </c>
      <c r="M131" s="194" t="e">
        <f t="shared" si="1"/>
        <v>#NUM!</v>
      </c>
      <c r="N131" s="194" t="e">
        <f t="shared" si="2"/>
        <v>#NUM!</v>
      </c>
      <c r="O131" s="195" t="e">
        <f t="shared" si="3"/>
        <v>#DIV/0!</v>
      </c>
      <c r="P131" s="195" t="e">
        <f t="shared" si="4"/>
        <v>#NUM!</v>
      </c>
      <c r="Q131" s="196" t="e">
        <f t="shared" si="5"/>
        <v>#DIV/0!</v>
      </c>
      <c r="R131" s="191" t="e">
        <f t="shared" si="6"/>
        <v>#DIV/0!</v>
      </c>
      <c r="S131" s="192" t="e">
        <f t="shared" si="7"/>
        <v>#DIV/0!</v>
      </c>
      <c r="T131" s="209">
        <v>60</v>
      </c>
      <c r="U131" s="204" t="e">
        <f t="shared" si="8"/>
        <v>#DIV/0!</v>
      </c>
      <c r="V131" s="83" t="e">
        <f t="shared" si="9"/>
        <v>#DIV/0!</v>
      </c>
      <c r="W131" s="205" t="e">
        <f t="shared" si="10"/>
        <v>#DIV/0!</v>
      </c>
    </row>
    <row r="132" spans="1:23" x14ac:dyDescent="0.25">
      <c r="A132" s="165"/>
      <c r="B132" s="163"/>
      <c r="C132" s="163"/>
      <c r="D132" s="163"/>
      <c r="E132" s="165"/>
      <c r="F132" s="128"/>
      <c r="G132" s="128"/>
      <c r="H132" s="128"/>
      <c r="I132" s="165"/>
      <c r="J132" s="165"/>
      <c r="K132" s="165"/>
      <c r="L132" s="193"/>
      <c r="M132" s="193"/>
      <c r="N132" s="193"/>
      <c r="O132" s="193"/>
      <c r="P132" s="193"/>
      <c r="Q132" s="193"/>
      <c r="R132" s="193"/>
      <c r="S132" s="193"/>
      <c r="T132" s="165"/>
      <c r="U132" s="165"/>
      <c r="V132" s="165"/>
      <c r="W132" s="165"/>
    </row>
    <row r="133" spans="1:23" ht="26.25" x14ac:dyDescent="0.25">
      <c r="A133" s="164">
        <v>66</v>
      </c>
      <c r="B133" s="6" t="s">
        <v>202</v>
      </c>
      <c r="C133" s="61">
        <v>3</v>
      </c>
      <c r="D133" s="62">
        <v>3</v>
      </c>
      <c r="E133" s="166"/>
      <c r="F133" s="166"/>
      <c r="G133" s="166"/>
      <c r="H133" s="166"/>
      <c r="I133" s="166"/>
      <c r="J133" s="166"/>
      <c r="K133" s="166"/>
      <c r="L133" s="194" t="e">
        <f t="shared" ref="L133:L149" si="11">MEDIAN(E133:K133)</f>
        <v>#NUM!</v>
      </c>
      <c r="M133" s="194" t="e">
        <f t="shared" ref="M133:M149" si="12">0.5*L133</f>
        <v>#NUM!</v>
      </c>
      <c r="N133" s="194" t="e">
        <f t="shared" ref="N133:N149" si="13">1.5*L133</f>
        <v>#NUM!</v>
      </c>
      <c r="O133" s="195" t="e">
        <f t="shared" ref="O133:O149" si="14">AVERAGE(E133:K133)</f>
        <v>#DIV/0!</v>
      </c>
      <c r="P133" s="195" t="e">
        <f t="shared" ref="P133:P149" si="15">MEDIAN(E133:K133)</f>
        <v>#NUM!</v>
      </c>
      <c r="Q133" s="196" t="e">
        <f t="shared" ref="Q133:Q149" si="16">SMALL(O133:P133,1)</f>
        <v>#DIV/0!</v>
      </c>
      <c r="R133" s="191" t="e">
        <f t="shared" ref="R133:R149" si="17">Q133*C133</f>
        <v>#DIV/0!</v>
      </c>
      <c r="S133" s="192" t="e">
        <f t="shared" ref="S133:S149" si="18">Q133*D133</f>
        <v>#DIV/0!</v>
      </c>
      <c r="T133" s="209">
        <v>60</v>
      </c>
      <c r="U133" s="204" t="e">
        <f t="shared" ref="U133:U149" si="19">Q133/T133</f>
        <v>#DIV/0!</v>
      </c>
      <c r="V133" s="83" t="e">
        <f t="shared" ref="V133:V149" si="20">U133*C133</f>
        <v>#DIV/0!</v>
      </c>
      <c r="W133" s="205" t="e">
        <f t="shared" ref="W133:W149" si="21">U133*D133</f>
        <v>#DIV/0!</v>
      </c>
    </row>
    <row r="134" spans="1:23" x14ac:dyDescent="0.25">
      <c r="A134" s="165"/>
      <c r="B134" s="163"/>
      <c r="C134" s="163"/>
      <c r="D134" s="163"/>
      <c r="E134" s="165"/>
      <c r="F134" s="128"/>
      <c r="G134" s="128"/>
      <c r="H134" s="128"/>
      <c r="I134" s="165"/>
      <c r="J134" s="165"/>
      <c r="K134" s="165"/>
      <c r="L134" s="193"/>
      <c r="M134" s="193"/>
      <c r="N134" s="193"/>
      <c r="O134" s="193"/>
      <c r="P134" s="193"/>
      <c r="Q134" s="193"/>
      <c r="R134" s="193"/>
      <c r="S134" s="193"/>
      <c r="T134" s="165"/>
      <c r="U134" s="165"/>
      <c r="V134" s="165"/>
      <c r="W134" s="165"/>
    </row>
    <row r="135" spans="1:23" ht="26.25" x14ac:dyDescent="0.25">
      <c r="A135" s="164">
        <v>67</v>
      </c>
      <c r="B135" s="6" t="s">
        <v>203</v>
      </c>
      <c r="C135" s="61">
        <v>1</v>
      </c>
      <c r="D135" s="62">
        <v>1</v>
      </c>
      <c r="E135" s="166"/>
      <c r="F135" s="166"/>
      <c r="G135" s="166"/>
      <c r="H135" s="166"/>
      <c r="I135" s="166"/>
      <c r="J135" s="166"/>
      <c r="K135" s="166"/>
      <c r="L135" s="194" t="e">
        <f t="shared" si="11"/>
        <v>#NUM!</v>
      </c>
      <c r="M135" s="194" t="e">
        <f t="shared" si="12"/>
        <v>#NUM!</v>
      </c>
      <c r="N135" s="194" t="e">
        <f t="shared" si="13"/>
        <v>#NUM!</v>
      </c>
      <c r="O135" s="195" t="e">
        <f t="shared" si="14"/>
        <v>#DIV/0!</v>
      </c>
      <c r="P135" s="195" t="e">
        <f t="shared" si="15"/>
        <v>#NUM!</v>
      </c>
      <c r="Q135" s="196" t="e">
        <f t="shared" si="16"/>
        <v>#DIV/0!</v>
      </c>
      <c r="R135" s="191" t="e">
        <f t="shared" si="17"/>
        <v>#DIV/0!</v>
      </c>
      <c r="S135" s="192" t="e">
        <f t="shared" si="18"/>
        <v>#DIV/0!</v>
      </c>
      <c r="T135" s="209">
        <v>60</v>
      </c>
      <c r="U135" s="204" t="e">
        <f t="shared" si="19"/>
        <v>#DIV/0!</v>
      </c>
      <c r="V135" s="83" t="e">
        <f t="shared" si="20"/>
        <v>#DIV/0!</v>
      </c>
      <c r="W135" s="205" t="e">
        <f t="shared" si="21"/>
        <v>#DIV/0!</v>
      </c>
    </row>
    <row r="136" spans="1:23" x14ac:dyDescent="0.25">
      <c r="A136" s="165"/>
      <c r="B136" s="163"/>
      <c r="C136" s="163"/>
      <c r="D136" s="163"/>
      <c r="E136" s="165"/>
      <c r="F136" s="128"/>
      <c r="G136" s="128"/>
      <c r="H136" s="128"/>
      <c r="I136" s="128"/>
      <c r="J136" s="165"/>
      <c r="K136" s="165"/>
      <c r="L136" s="193"/>
      <c r="M136" s="193"/>
      <c r="N136" s="193"/>
      <c r="O136" s="193"/>
      <c r="P136" s="193"/>
      <c r="Q136" s="193"/>
      <c r="R136" s="193"/>
      <c r="S136" s="193"/>
      <c r="T136" s="165"/>
      <c r="U136" s="165"/>
      <c r="V136" s="165"/>
      <c r="W136" s="165"/>
    </row>
    <row r="137" spans="1:23" ht="39" x14ac:dyDescent="0.25">
      <c r="A137" s="164">
        <v>68</v>
      </c>
      <c r="B137" s="8" t="s">
        <v>204</v>
      </c>
      <c r="C137" s="61">
        <v>3</v>
      </c>
      <c r="D137" s="62">
        <v>1</v>
      </c>
      <c r="E137" s="166"/>
      <c r="F137" s="166"/>
      <c r="G137" s="166"/>
      <c r="H137" s="166"/>
      <c r="I137" s="166"/>
      <c r="J137" s="166"/>
      <c r="K137" s="166"/>
      <c r="L137" s="194" t="e">
        <f t="shared" si="11"/>
        <v>#NUM!</v>
      </c>
      <c r="M137" s="194" t="e">
        <f t="shared" si="12"/>
        <v>#NUM!</v>
      </c>
      <c r="N137" s="194" t="e">
        <f t="shared" si="13"/>
        <v>#NUM!</v>
      </c>
      <c r="O137" s="195" t="e">
        <f t="shared" si="14"/>
        <v>#DIV/0!</v>
      </c>
      <c r="P137" s="195" t="e">
        <f t="shared" si="15"/>
        <v>#NUM!</v>
      </c>
      <c r="Q137" s="196" t="e">
        <f t="shared" si="16"/>
        <v>#DIV/0!</v>
      </c>
      <c r="R137" s="191" t="e">
        <f t="shared" si="17"/>
        <v>#DIV/0!</v>
      </c>
      <c r="S137" s="192" t="e">
        <f t="shared" si="18"/>
        <v>#DIV/0!</v>
      </c>
      <c r="T137" s="209">
        <v>60</v>
      </c>
      <c r="U137" s="204" t="e">
        <f t="shared" si="19"/>
        <v>#DIV/0!</v>
      </c>
      <c r="V137" s="83" t="e">
        <f t="shared" si="20"/>
        <v>#DIV/0!</v>
      </c>
      <c r="W137" s="205" t="e">
        <f t="shared" si="21"/>
        <v>#DIV/0!</v>
      </c>
    </row>
    <row r="138" spans="1:23" x14ac:dyDescent="0.25">
      <c r="A138" s="165"/>
      <c r="B138" s="163"/>
      <c r="C138" s="163"/>
      <c r="D138" s="163"/>
      <c r="E138" s="165"/>
      <c r="F138" s="128"/>
      <c r="G138" s="128"/>
      <c r="H138" s="128"/>
      <c r="I138" s="165"/>
      <c r="J138" s="165"/>
      <c r="K138" s="165"/>
      <c r="L138" s="193"/>
      <c r="M138" s="193"/>
      <c r="N138" s="193"/>
      <c r="O138" s="193"/>
      <c r="P138" s="193"/>
      <c r="Q138" s="193"/>
      <c r="R138" s="193"/>
      <c r="S138" s="193"/>
      <c r="T138" s="165"/>
      <c r="U138" s="165"/>
      <c r="V138" s="165"/>
      <c r="W138" s="165"/>
    </row>
    <row r="139" spans="1:23" ht="26.25" x14ac:dyDescent="0.25">
      <c r="A139" s="164">
        <v>69</v>
      </c>
      <c r="B139" s="8" t="s">
        <v>205</v>
      </c>
      <c r="C139" s="61">
        <v>1</v>
      </c>
      <c r="D139" s="62">
        <v>1</v>
      </c>
      <c r="E139" s="166"/>
      <c r="F139" s="166"/>
      <c r="G139" s="166"/>
      <c r="H139" s="166"/>
      <c r="I139" s="166"/>
      <c r="J139" s="166"/>
      <c r="K139" s="166"/>
      <c r="L139" s="194" t="e">
        <f t="shared" si="11"/>
        <v>#NUM!</v>
      </c>
      <c r="M139" s="194" t="e">
        <f t="shared" si="12"/>
        <v>#NUM!</v>
      </c>
      <c r="N139" s="194" t="e">
        <f t="shared" si="13"/>
        <v>#NUM!</v>
      </c>
      <c r="O139" s="195" t="e">
        <f t="shared" si="14"/>
        <v>#DIV/0!</v>
      </c>
      <c r="P139" s="195" t="e">
        <f t="shared" si="15"/>
        <v>#NUM!</v>
      </c>
      <c r="Q139" s="196" t="e">
        <f t="shared" si="16"/>
        <v>#DIV/0!</v>
      </c>
      <c r="R139" s="191" t="e">
        <f t="shared" si="17"/>
        <v>#DIV/0!</v>
      </c>
      <c r="S139" s="192" t="e">
        <f t="shared" si="18"/>
        <v>#DIV/0!</v>
      </c>
      <c r="T139" s="209">
        <v>60</v>
      </c>
      <c r="U139" s="204" t="e">
        <f t="shared" si="19"/>
        <v>#DIV/0!</v>
      </c>
      <c r="V139" s="83" t="e">
        <f t="shared" si="20"/>
        <v>#DIV/0!</v>
      </c>
      <c r="W139" s="205" t="e">
        <f t="shared" si="21"/>
        <v>#DIV/0!</v>
      </c>
    </row>
    <row r="140" spans="1:23" x14ac:dyDescent="0.25">
      <c r="A140" s="165"/>
      <c r="B140" s="163"/>
      <c r="C140" s="163"/>
      <c r="D140" s="163"/>
      <c r="E140" s="165"/>
      <c r="F140" s="128"/>
      <c r="G140" s="128"/>
      <c r="H140" s="128"/>
      <c r="I140" s="165"/>
      <c r="J140" s="165"/>
      <c r="K140" s="165"/>
      <c r="L140" s="193"/>
      <c r="M140" s="193"/>
      <c r="N140" s="193"/>
      <c r="O140" s="193"/>
      <c r="P140" s="193"/>
      <c r="Q140" s="193"/>
      <c r="R140" s="193"/>
      <c r="S140" s="193"/>
      <c r="T140" s="165"/>
      <c r="U140" s="165"/>
      <c r="V140" s="165"/>
      <c r="W140" s="165"/>
    </row>
    <row r="141" spans="1:23" ht="42" customHeight="1" x14ac:dyDescent="0.25">
      <c r="A141" s="164">
        <v>70</v>
      </c>
      <c r="B141" s="8" t="s">
        <v>206</v>
      </c>
      <c r="C141" s="61">
        <v>3</v>
      </c>
      <c r="D141" s="62">
        <v>1</v>
      </c>
      <c r="E141" s="166"/>
      <c r="F141" s="166"/>
      <c r="G141" s="166"/>
      <c r="H141" s="166"/>
      <c r="I141" s="166"/>
      <c r="J141" s="166"/>
      <c r="K141" s="166"/>
      <c r="L141" s="194" t="e">
        <f t="shared" si="11"/>
        <v>#NUM!</v>
      </c>
      <c r="M141" s="194" t="e">
        <f t="shared" si="12"/>
        <v>#NUM!</v>
      </c>
      <c r="N141" s="194" t="e">
        <f t="shared" si="13"/>
        <v>#NUM!</v>
      </c>
      <c r="O141" s="195" t="e">
        <f>AVERAGE(F141:K141)</f>
        <v>#DIV/0!</v>
      </c>
      <c r="P141" s="195" t="e">
        <f>MEDIAN(F141:K141)</f>
        <v>#NUM!</v>
      </c>
      <c r="Q141" s="196" t="e">
        <f t="shared" si="16"/>
        <v>#DIV/0!</v>
      </c>
      <c r="R141" s="191" t="e">
        <f t="shared" si="17"/>
        <v>#DIV/0!</v>
      </c>
      <c r="S141" s="192" t="e">
        <f t="shared" si="18"/>
        <v>#DIV/0!</v>
      </c>
      <c r="T141" s="209">
        <v>60</v>
      </c>
      <c r="U141" s="204" t="e">
        <f t="shared" si="19"/>
        <v>#DIV/0!</v>
      </c>
      <c r="V141" s="83" t="e">
        <f t="shared" si="20"/>
        <v>#DIV/0!</v>
      </c>
      <c r="W141" s="205" t="e">
        <f t="shared" si="21"/>
        <v>#DIV/0!</v>
      </c>
    </row>
    <row r="142" spans="1:23" x14ac:dyDescent="0.25">
      <c r="A142" s="165"/>
      <c r="B142" s="163"/>
      <c r="C142" s="163"/>
      <c r="D142" s="163"/>
      <c r="E142" s="165"/>
      <c r="F142" s="128"/>
      <c r="G142" s="128"/>
      <c r="H142" s="128"/>
      <c r="I142" s="165"/>
      <c r="J142" s="165"/>
      <c r="K142" s="165"/>
      <c r="L142" s="193"/>
      <c r="M142" s="193"/>
      <c r="N142" s="193"/>
      <c r="O142" s="193"/>
      <c r="P142" s="193"/>
      <c r="Q142" s="193"/>
      <c r="R142" s="193"/>
      <c r="S142" s="193"/>
      <c r="T142" s="165"/>
      <c r="U142" s="165"/>
      <c r="V142" s="165"/>
      <c r="W142" s="165"/>
    </row>
    <row r="143" spans="1:23" ht="53.25" customHeight="1" x14ac:dyDescent="0.25">
      <c r="A143" s="164">
        <v>71</v>
      </c>
      <c r="B143" s="8" t="s">
        <v>207</v>
      </c>
      <c r="C143" s="61">
        <v>6</v>
      </c>
      <c r="D143" s="62">
        <v>2</v>
      </c>
      <c r="E143" s="166"/>
      <c r="F143" s="166"/>
      <c r="G143" s="166"/>
      <c r="H143" s="166"/>
      <c r="I143" s="166"/>
      <c r="J143" s="166"/>
      <c r="K143" s="166"/>
      <c r="L143" s="194" t="e">
        <f t="shared" si="11"/>
        <v>#NUM!</v>
      </c>
      <c r="M143" s="194" t="e">
        <f t="shared" si="12"/>
        <v>#NUM!</v>
      </c>
      <c r="N143" s="194" t="e">
        <f t="shared" si="13"/>
        <v>#NUM!</v>
      </c>
      <c r="O143" s="195" t="e">
        <f t="shared" si="14"/>
        <v>#DIV/0!</v>
      </c>
      <c r="P143" s="195" t="e">
        <f t="shared" si="15"/>
        <v>#NUM!</v>
      </c>
      <c r="Q143" s="196" t="e">
        <f t="shared" si="16"/>
        <v>#DIV/0!</v>
      </c>
      <c r="R143" s="191" t="e">
        <f t="shared" si="17"/>
        <v>#DIV/0!</v>
      </c>
      <c r="S143" s="192" t="e">
        <f t="shared" si="18"/>
        <v>#DIV/0!</v>
      </c>
      <c r="T143" s="209">
        <v>60</v>
      </c>
      <c r="U143" s="204" t="e">
        <f t="shared" si="19"/>
        <v>#DIV/0!</v>
      </c>
      <c r="V143" s="83" t="e">
        <f t="shared" si="20"/>
        <v>#DIV/0!</v>
      </c>
      <c r="W143" s="205" t="e">
        <f t="shared" si="21"/>
        <v>#DIV/0!</v>
      </c>
    </row>
    <row r="144" spans="1:23" x14ac:dyDescent="0.25">
      <c r="A144" s="165"/>
      <c r="B144" s="163"/>
      <c r="C144" s="163"/>
      <c r="D144" s="163"/>
      <c r="E144" s="165"/>
      <c r="F144" s="128"/>
      <c r="G144" s="128"/>
      <c r="H144" s="128"/>
      <c r="I144" s="165"/>
      <c r="J144" s="165"/>
      <c r="K144" s="165"/>
      <c r="L144" s="193"/>
      <c r="M144" s="193"/>
      <c r="N144" s="193"/>
      <c r="O144" s="193"/>
      <c r="P144" s="193"/>
      <c r="Q144" s="193"/>
      <c r="R144" s="193"/>
      <c r="S144" s="193"/>
      <c r="T144" s="165"/>
      <c r="U144" s="165"/>
      <c r="V144" s="165"/>
      <c r="W144" s="165"/>
    </row>
    <row r="145" spans="1:23" ht="54.75" customHeight="1" x14ac:dyDescent="0.25">
      <c r="A145" s="164">
        <v>72</v>
      </c>
      <c r="B145" s="8" t="s">
        <v>208</v>
      </c>
      <c r="C145" s="61">
        <v>3</v>
      </c>
      <c r="D145" s="62">
        <v>1</v>
      </c>
      <c r="E145" s="166"/>
      <c r="F145" s="166"/>
      <c r="G145" s="166"/>
      <c r="H145" s="166"/>
      <c r="I145" s="166"/>
      <c r="J145" s="166"/>
      <c r="K145" s="166"/>
      <c r="L145" s="194" t="e">
        <f t="shared" si="11"/>
        <v>#NUM!</v>
      </c>
      <c r="M145" s="194" t="e">
        <f t="shared" si="12"/>
        <v>#NUM!</v>
      </c>
      <c r="N145" s="194" t="e">
        <f t="shared" si="13"/>
        <v>#NUM!</v>
      </c>
      <c r="O145" s="195" t="e">
        <f t="shared" si="14"/>
        <v>#DIV/0!</v>
      </c>
      <c r="P145" s="195" t="e">
        <f t="shared" si="15"/>
        <v>#NUM!</v>
      </c>
      <c r="Q145" s="196" t="e">
        <f t="shared" si="16"/>
        <v>#DIV/0!</v>
      </c>
      <c r="R145" s="191" t="e">
        <f t="shared" si="17"/>
        <v>#DIV/0!</v>
      </c>
      <c r="S145" s="192" t="e">
        <f t="shared" si="18"/>
        <v>#DIV/0!</v>
      </c>
      <c r="T145" s="209">
        <v>60</v>
      </c>
      <c r="U145" s="204" t="e">
        <f t="shared" si="19"/>
        <v>#DIV/0!</v>
      </c>
      <c r="V145" s="83" t="e">
        <f t="shared" si="20"/>
        <v>#DIV/0!</v>
      </c>
      <c r="W145" s="205" t="e">
        <f t="shared" si="21"/>
        <v>#DIV/0!</v>
      </c>
    </row>
    <row r="146" spans="1:23" x14ac:dyDescent="0.25">
      <c r="A146" s="165"/>
      <c r="B146" s="163"/>
      <c r="C146" s="163"/>
      <c r="D146" s="163"/>
      <c r="E146" s="165"/>
      <c r="F146" s="128"/>
      <c r="G146" s="128"/>
      <c r="H146" s="128"/>
      <c r="I146" s="165"/>
      <c r="J146" s="165"/>
      <c r="K146" s="165"/>
      <c r="L146" s="193"/>
      <c r="M146" s="193"/>
      <c r="N146" s="193"/>
      <c r="O146" s="193"/>
      <c r="P146" s="193"/>
      <c r="Q146" s="193"/>
      <c r="R146" s="193"/>
      <c r="S146" s="193"/>
      <c r="T146" s="165"/>
      <c r="U146" s="165"/>
      <c r="V146" s="165"/>
      <c r="W146" s="165"/>
    </row>
    <row r="147" spans="1:23" ht="66.75" customHeight="1" x14ac:dyDescent="0.25">
      <c r="A147" s="164">
        <v>73</v>
      </c>
      <c r="B147" s="8" t="s">
        <v>209</v>
      </c>
      <c r="C147" s="61">
        <v>6</v>
      </c>
      <c r="D147" s="62">
        <v>2</v>
      </c>
      <c r="E147" s="166"/>
      <c r="F147" s="166"/>
      <c r="G147" s="166"/>
      <c r="H147" s="166"/>
      <c r="I147" s="166"/>
      <c r="J147" s="166"/>
      <c r="K147" s="166"/>
      <c r="L147" s="194" t="e">
        <f t="shared" si="11"/>
        <v>#NUM!</v>
      </c>
      <c r="M147" s="194" t="e">
        <f t="shared" si="12"/>
        <v>#NUM!</v>
      </c>
      <c r="N147" s="194" t="e">
        <f t="shared" si="13"/>
        <v>#NUM!</v>
      </c>
      <c r="O147" s="195" t="e">
        <f>AVERAGE(E147:K147)</f>
        <v>#DIV/0!</v>
      </c>
      <c r="P147" s="195" t="e">
        <f>MEDIAN(E147:K147)</f>
        <v>#NUM!</v>
      </c>
      <c r="Q147" s="196" t="e">
        <f>SMALL(O147:P147,1)</f>
        <v>#DIV/0!</v>
      </c>
      <c r="R147" s="191" t="e">
        <f>Q147*C147</f>
        <v>#DIV/0!</v>
      </c>
      <c r="S147" s="192" t="e">
        <f>Q147*D147</f>
        <v>#DIV/0!</v>
      </c>
      <c r="T147" s="209">
        <v>60</v>
      </c>
      <c r="U147" s="204" t="e">
        <f t="shared" si="19"/>
        <v>#DIV/0!</v>
      </c>
      <c r="V147" s="83" t="e">
        <f t="shared" si="20"/>
        <v>#DIV/0!</v>
      </c>
      <c r="W147" s="205" t="e">
        <f t="shared" si="21"/>
        <v>#DIV/0!</v>
      </c>
    </row>
    <row r="148" spans="1:23" x14ac:dyDescent="0.25">
      <c r="A148" s="165"/>
      <c r="B148" s="163"/>
      <c r="C148" s="163"/>
      <c r="D148" s="163"/>
      <c r="E148" s="165"/>
      <c r="F148" s="128"/>
      <c r="G148" s="128"/>
      <c r="H148" s="128"/>
      <c r="I148" s="165"/>
      <c r="J148" s="165"/>
      <c r="K148" s="165"/>
      <c r="L148" s="193"/>
      <c r="M148" s="193"/>
      <c r="N148" s="193"/>
      <c r="O148" s="193"/>
      <c r="P148" s="193"/>
      <c r="Q148" s="193"/>
      <c r="R148" s="193"/>
      <c r="S148" s="193"/>
      <c r="T148" s="165"/>
      <c r="U148" s="165"/>
      <c r="V148" s="165"/>
      <c r="W148" s="165"/>
    </row>
    <row r="149" spans="1:23" ht="104.25" customHeight="1" x14ac:dyDescent="0.25">
      <c r="A149" s="164">
        <v>74</v>
      </c>
      <c r="B149" s="8" t="s">
        <v>210</v>
      </c>
      <c r="C149" s="61">
        <v>6</v>
      </c>
      <c r="D149" s="62">
        <v>2</v>
      </c>
      <c r="E149" s="166"/>
      <c r="F149" s="166"/>
      <c r="G149" s="166"/>
      <c r="H149" s="166"/>
      <c r="I149" s="166"/>
      <c r="J149" s="166"/>
      <c r="K149" s="166"/>
      <c r="L149" s="194" t="e">
        <f t="shared" si="11"/>
        <v>#NUM!</v>
      </c>
      <c r="M149" s="194" t="e">
        <f t="shared" si="12"/>
        <v>#NUM!</v>
      </c>
      <c r="N149" s="194" t="e">
        <f t="shared" si="13"/>
        <v>#NUM!</v>
      </c>
      <c r="O149" s="195" t="e">
        <f t="shared" si="14"/>
        <v>#DIV/0!</v>
      </c>
      <c r="P149" s="195" t="e">
        <f t="shared" si="15"/>
        <v>#NUM!</v>
      </c>
      <c r="Q149" s="196" t="e">
        <f t="shared" si="16"/>
        <v>#DIV/0!</v>
      </c>
      <c r="R149" s="191" t="e">
        <f t="shared" si="17"/>
        <v>#DIV/0!</v>
      </c>
      <c r="S149" s="192" t="e">
        <f t="shared" si="18"/>
        <v>#DIV/0!</v>
      </c>
      <c r="T149" s="209">
        <v>60</v>
      </c>
      <c r="U149" s="204" t="e">
        <f t="shared" si="19"/>
        <v>#DIV/0!</v>
      </c>
      <c r="V149" s="83" t="e">
        <f t="shared" si="20"/>
        <v>#DIV/0!</v>
      </c>
      <c r="W149" s="205" t="e">
        <f t="shared" si="21"/>
        <v>#DIV/0!</v>
      </c>
    </row>
    <row r="150" spans="1:23" ht="15" customHeight="1" x14ac:dyDescent="0.25">
      <c r="A150" s="389"/>
      <c r="B150" s="390"/>
      <c r="C150" s="390"/>
      <c r="D150" s="390"/>
      <c r="E150" s="390"/>
      <c r="F150" s="390"/>
      <c r="G150" s="390"/>
      <c r="H150" s="390"/>
      <c r="I150" s="390"/>
      <c r="J150" s="390"/>
      <c r="K150" s="390"/>
      <c r="L150" s="390"/>
      <c r="M150" s="390"/>
      <c r="N150" s="390"/>
      <c r="O150" s="390"/>
      <c r="P150" s="390"/>
      <c r="Q150" s="391"/>
      <c r="R150" s="88" t="e">
        <f>SUM(R3:R149)</f>
        <v>#DIV/0!</v>
      </c>
      <c r="S150" s="85" t="e">
        <f>SUM(S3:S149)</f>
        <v>#DIV/0!</v>
      </c>
      <c r="T150" s="161"/>
      <c r="U150" s="162" t="s">
        <v>288</v>
      </c>
      <c r="V150" s="88" t="e">
        <f>SUM(V3:V149)</f>
        <v>#DIV/0!</v>
      </c>
      <c r="W150" s="85" t="e">
        <f>SUM(W3:W149)</f>
        <v>#DIV/0!</v>
      </c>
    </row>
  </sheetData>
  <mergeCells count="5">
    <mergeCell ref="O1:W1"/>
    <mergeCell ref="A1:D1"/>
    <mergeCell ref="E1:K1"/>
    <mergeCell ref="A150:Q150"/>
    <mergeCell ref="L1:N1"/>
  </mergeCells>
  <pageMargins left="0.511811024" right="0.511811024" top="0.78740157499999996" bottom="0.78740157499999996" header="0.31496062000000002" footer="0.31496062000000002"/>
  <pageSetup paperSize="9" scale="19" orientation="portrait" r:id="rId1"/>
  <rowBreaks count="1" manualBreakCount="1">
    <brk id="119" max="2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59999389629810485"/>
    <pageSetUpPr fitToPage="1"/>
  </sheetPr>
  <dimension ref="A1:T873"/>
  <sheetViews>
    <sheetView view="pageBreakPreview" topLeftCell="A40" zoomScale="85" zoomScaleNormal="110" zoomScaleSheetLayoutView="85" workbookViewId="0">
      <selection activeCell="G53" sqref="G53"/>
    </sheetView>
  </sheetViews>
  <sheetFormatPr defaultColWidth="9.140625" defaultRowHeight="15" x14ac:dyDescent="0.25"/>
  <cols>
    <col min="1" max="1" width="19.28515625" style="14" customWidth="1"/>
    <col min="2" max="2" width="31.5703125" style="14" customWidth="1"/>
    <col min="3" max="3" width="11.7109375" style="14" customWidth="1"/>
    <col min="4" max="4" width="16.85546875" style="14" customWidth="1"/>
    <col min="5" max="5" width="15.42578125" style="14" customWidth="1"/>
    <col min="6" max="6" width="16.7109375" style="1" customWidth="1"/>
    <col min="7" max="7" width="22.140625" style="1" customWidth="1"/>
    <col min="8" max="8" width="24.28515625" style="1" customWidth="1"/>
    <col min="9" max="9" width="22.28515625" style="1" customWidth="1"/>
    <col min="10" max="10" width="22" style="1" customWidth="1"/>
    <col min="11" max="18" width="16.7109375" style="1" customWidth="1"/>
    <col min="19" max="19" width="20.5703125" style="1" customWidth="1"/>
    <col min="20" max="20" width="24.42578125" style="1" customWidth="1"/>
    <col min="21" max="16384" width="9.140625" style="1"/>
  </cols>
  <sheetData>
    <row r="1" spans="1:20" x14ac:dyDescent="0.25">
      <c r="A1" s="393" t="s">
        <v>230</v>
      </c>
      <c r="B1" s="393"/>
      <c r="C1" s="393"/>
      <c r="D1" s="393"/>
      <c r="E1" s="393"/>
      <c r="F1" s="381" t="s">
        <v>280</v>
      </c>
      <c r="G1" s="381"/>
      <c r="H1" s="381"/>
      <c r="I1" s="381"/>
      <c r="J1" s="381"/>
      <c r="K1" s="381"/>
      <c r="L1" s="381"/>
      <c r="M1" s="76"/>
      <c r="N1" s="76"/>
      <c r="O1" s="76"/>
      <c r="P1" s="383"/>
      <c r="Q1" s="384"/>
      <c r="R1" s="384"/>
      <c r="S1" s="384"/>
      <c r="T1" s="384"/>
    </row>
    <row r="2" spans="1:20" s="5" customFormat="1" ht="60" x14ac:dyDescent="0.25">
      <c r="A2" s="15" t="s">
        <v>215</v>
      </c>
      <c r="B2" s="15" t="s">
        <v>10</v>
      </c>
      <c r="C2" s="15" t="s">
        <v>11</v>
      </c>
      <c r="D2" s="57" t="s">
        <v>228</v>
      </c>
      <c r="E2" s="159" t="s">
        <v>229</v>
      </c>
      <c r="F2" s="133"/>
      <c r="G2" s="133"/>
      <c r="H2" s="133"/>
      <c r="I2" s="133"/>
      <c r="J2" s="133"/>
      <c r="K2" s="133"/>
      <c r="L2" s="133"/>
      <c r="M2" s="77" t="s">
        <v>318</v>
      </c>
      <c r="N2" s="77" t="s">
        <v>319</v>
      </c>
      <c r="O2" s="77" t="s">
        <v>320</v>
      </c>
      <c r="P2" s="76" t="s">
        <v>321</v>
      </c>
      <c r="Q2" s="76" t="s">
        <v>322</v>
      </c>
      <c r="R2" s="77" t="s">
        <v>281</v>
      </c>
      <c r="S2" s="79" t="s">
        <v>282</v>
      </c>
      <c r="T2" s="78" t="s">
        <v>283</v>
      </c>
    </row>
    <row r="3" spans="1:20" x14ac:dyDescent="0.25">
      <c r="A3" s="394" t="s">
        <v>1</v>
      </c>
      <c r="B3" s="303" t="s">
        <v>216</v>
      </c>
      <c r="C3" s="52" t="s">
        <v>217</v>
      </c>
      <c r="D3" s="46">
        <v>15000</v>
      </c>
      <c r="E3" s="45">
        <v>12000</v>
      </c>
      <c r="F3" s="80"/>
      <c r="G3" s="80"/>
      <c r="H3" s="80"/>
      <c r="I3" s="80"/>
      <c r="J3" s="80"/>
      <c r="K3" s="80"/>
      <c r="L3" s="80"/>
      <c r="M3" s="80" t="e">
        <f>MEDIAN(F3:L3)</f>
        <v>#NUM!</v>
      </c>
      <c r="N3" s="80" t="e">
        <f>0.5*M3</f>
        <v>#NUM!</v>
      </c>
      <c r="O3" s="80" t="e">
        <f>1.5*M3</f>
        <v>#NUM!</v>
      </c>
      <c r="P3" s="81" t="e">
        <f>AVERAGE(G3:L3)</f>
        <v>#DIV/0!</v>
      </c>
      <c r="Q3" s="81" t="e">
        <f>MEDIAN(G3:L3)</f>
        <v>#NUM!</v>
      </c>
      <c r="R3" s="82" t="e">
        <f>SMALL(P3:Q3,1)</f>
        <v>#DIV/0!</v>
      </c>
      <c r="S3" s="83" t="e">
        <f>R3*D3</f>
        <v>#DIV/0!</v>
      </c>
      <c r="T3" s="84" t="e">
        <f>R3*E3</f>
        <v>#DIV/0!</v>
      </c>
    </row>
    <row r="4" spans="1:20" x14ac:dyDescent="0.25">
      <c r="A4" s="394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1:20" ht="26.25" x14ac:dyDescent="0.25">
      <c r="A5" s="394"/>
      <c r="B5" s="167" t="s">
        <v>323</v>
      </c>
      <c r="C5" s="52" t="s">
        <v>217</v>
      </c>
      <c r="D5" s="46">
        <v>150</v>
      </c>
      <c r="E5" s="45">
        <v>120</v>
      </c>
      <c r="F5" s="80"/>
      <c r="G5" s="166"/>
      <c r="H5" s="166"/>
      <c r="I5" s="166"/>
      <c r="J5" s="80"/>
      <c r="K5" s="80"/>
      <c r="L5" s="80"/>
      <c r="M5" s="80" t="e">
        <f t="shared" ref="M5:M28" si="0">MEDIAN(F5:L5)</f>
        <v>#NUM!</v>
      </c>
      <c r="N5" s="80" t="e">
        <f t="shared" ref="N5:N69" si="1">0.5*M5</f>
        <v>#NUM!</v>
      </c>
      <c r="O5" s="80" t="e">
        <f t="shared" ref="O5:O69" si="2">1.5*M5</f>
        <v>#NUM!</v>
      </c>
      <c r="P5" s="81" t="e">
        <f t="shared" ref="P5:P69" si="3">AVERAGE(F5:L5)</f>
        <v>#DIV/0!</v>
      </c>
      <c r="Q5" s="81" t="e">
        <f t="shared" ref="Q5:Q69" si="4">MEDIAN(F5:L5)</f>
        <v>#NUM!</v>
      </c>
      <c r="R5" s="82" t="e">
        <f t="shared" ref="R5:R69" si="5">SMALL(P5:Q5,1)</f>
        <v>#DIV/0!</v>
      </c>
      <c r="S5" s="83" t="e">
        <f t="shared" ref="S5:S19" si="6">R5*D5</f>
        <v>#DIV/0!</v>
      </c>
      <c r="T5" s="84" t="e">
        <f t="shared" ref="T5:T19" si="7">R5*E5</f>
        <v>#DIV/0!</v>
      </c>
    </row>
    <row r="6" spans="1:20" x14ac:dyDescent="0.25">
      <c r="A6" s="394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</row>
    <row r="7" spans="1:20" ht="26.25" x14ac:dyDescent="0.25">
      <c r="A7" s="394"/>
      <c r="B7" s="304" t="s">
        <v>314</v>
      </c>
      <c r="C7" s="52" t="s">
        <v>217</v>
      </c>
      <c r="D7" s="46">
        <v>7000</v>
      </c>
      <c r="E7" s="45">
        <v>5600</v>
      </c>
      <c r="F7" s="80"/>
      <c r="G7" s="80"/>
      <c r="H7" s="80"/>
      <c r="I7" s="80"/>
      <c r="J7" s="80"/>
      <c r="K7" s="80"/>
      <c r="L7" s="80"/>
      <c r="M7" s="80" t="e">
        <f t="shared" si="0"/>
        <v>#NUM!</v>
      </c>
      <c r="N7" s="80" t="e">
        <f>0.5*M7</f>
        <v>#NUM!</v>
      </c>
      <c r="O7" s="80" t="e">
        <f t="shared" si="2"/>
        <v>#NUM!</v>
      </c>
      <c r="P7" s="81" t="e">
        <f t="shared" si="3"/>
        <v>#DIV/0!</v>
      </c>
      <c r="Q7" s="81" t="e">
        <f t="shared" si="4"/>
        <v>#NUM!</v>
      </c>
      <c r="R7" s="82" t="e">
        <f t="shared" si="5"/>
        <v>#DIV/0!</v>
      </c>
      <c r="S7" s="83" t="e">
        <f t="shared" si="6"/>
        <v>#DIV/0!</v>
      </c>
      <c r="T7" s="84" t="e">
        <f t="shared" si="7"/>
        <v>#DIV/0!</v>
      </c>
    </row>
    <row r="8" spans="1:20" ht="51.75" customHeight="1" x14ac:dyDescent="0.25">
      <c r="A8" s="394"/>
      <c r="B8" s="133"/>
      <c r="C8" s="305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</row>
    <row r="9" spans="1:20" x14ac:dyDescent="0.25">
      <c r="A9" s="394"/>
      <c r="B9" s="303" t="s">
        <v>218</v>
      </c>
      <c r="C9" s="52" t="s">
        <v>217</v>
      </c>
      <c r="D9" s="46">
        <v>15000</v>
      </c>
      <c r="E9" s="45">
        <v>12000</v>
      </c>
      <c r="F9" s="80"/>
      <c r="G9" s="198"/>
      <c r="H9" s="80"/>
      <c r="I9" s="80"/>
      <c r="J9" s="80"/>
      <c r="K9" s="80"/>
      <c r="L9" s="80"/>
      <c r="M9" s="80" t="e">
        <f t="shared" si="0"/>
        <v>#NUM!</v>
      </c>
      <c r="N9" s="80" t="e">
        <f t="shared" si="1"/>
        <v>#NUM!</v>
      </c>
      <c r="O9" s="80" t="e">
        <f t="shared" si="2"/>
        <v>#NUM!</v>
      </c>
      <c r="P9" s="81" t="e">
        <f>AVERAGE(G9:L9)</f>
        <v>#DIV/0!</v>
      </c>
      <c r="Q9" s="81" t="e">
        <f>MEDIAN(G9:L9)</f>
        <v>#NUM!</v>
      </c>
      <c r="R9" s="82" t="e">
        <f t="shared" si="5"/>
        <v>#DIV/0!</v>
      </c>
      <c r="S9" s="83" t="e">
        <f t="shared" si="6"/>
        <v>#DIV/0!</v>
      </c>
      <c r="T9" s="84" t="e">
        <f t="shared" si="7"/>
        <v>#DIV/0!</v>
      </c>
    </row>
    <row r="10" spans="1:20" x14ac:dyDescent="0.25">
      <c r="A10" s="394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</row>
    <row r="11" spans="1:20" ht="26.25" x14ac:dyDescent="0.25">
      <c r="A11" s="394"/>
      <c r="B11" s="304" t="s">
        <v>219</v>
      </c>
      <c r="C11" s="52" t="s">
        <v>217</v>
      </c>
      <c r="D11" s="46">
        <v>150</v>
      </c>
      <c r="E11" s="45">
        <v>120</v>
      </c>
      <c r="F11" s="80"/>
      <c r="G11" s="80"/>
      <c r="H11" s="80"/>
      <c r="I11" s="80"/>
      <c r="J11" s="80"/>
      <c r="K11" s="80"/>
      <c r="L11" s="80"/>
      <c r="M11" s="80" t="e">
        <f t="shared" si="0"/>
        <v>#NUM!</v>
      </c>
      <c r="N11" s="80" t="e">
        <f t="shared" si="1"/>
        <v>#NUM!</v>
      </c>
      <c r="O11" s="80" t="e">
        <f t="shared" si="2"/>
        <v>#NUM!</v>
      </c>
      <c r="P11" s="81" t="e">
        <f t="shared" si="3"/>
        <v>#DIV/0!</v>
      </c>
      <c r="Q11" s="81" t="e">
        <f t="shared" si="4"/>
        <v>#NUM!</v>
      </c>
      <c r="R11" s="82" t="e">
        <f t="shared" si="5"/>
        <v>#DIV/0!</v>
      </c>
      <c r="S11" s="83" t="e">
        <f t="shared" si="6"/>
        <v>#DIV/0!</v>
      </c>
      <c r="T11" s="84" t="e">
        <f t="shared" si="7"/>
        <v>#DIV/0!</v>
      </c>
    </row>
    <row r="12" spans="1:20" x14ac:dyDescent="0.25">
      <c r="A12" s="394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</row>
    <row r="13" spans="1:20" x14ac:dyDescent="0.25">
      <c r="A13" s="394"/>
      <c r="B13" s="307" t="s">
        <v>220</v>
      </c>
      <c r="C13" s="52" t="s">
        <v>217</v>
      </c>
      <c r="D13" s="46">
        <v>15000</v>
      </c>
      <c r="E13" s="45">
        <v>12000</v>
      </c>
      <c r="F13" s="80"/>
      <c r="G13" s="80"/>
      <c r="H13" s="80"/>
      <c r="I13" s="80"/>
      <c r="J13" s="80"/>
      <c r="K13" s="80"/>
      <c r="L13" s="80"/>
      <c r="M13" s="80" t="e">
        <f t="shared" si="0"/>
        <v>#NUM!</v>
      </c>
      <c r="N13" s="80" t="e">
        <f t="shared" si="1"/>
        <v>#NUM!</v>
      </c>
      <c r="O13" s="80" t="e">
        <f t="shared" si="2"/>
        <v>#NUM!</v>
      </c>
      <c r="P13" s="81" t="e">
        <f t="shared" si="3"/>
        <v>#DIV/0!</v>
      </c>
      <c r="Q13" s="81" t="e">
        <f t="shared" si="4"/>
        <v>#NUM!</v>
      </c>
      <c r="R13" s="82" t="e">
        <f t="shared" si="5"/>
        <v>#DIV/0!</v>
      </c>
      <c r="S13" s="83" t="e">
        <f t="shared" si="6"/>
        <v>#DIV/0!</v>
      </c>
      <c r="T13" s="84" t="e">
        <f t="shared" si="7"/>
        <v>#DIV/0!</v>
      </c>
    </row>
    <row r="14" spans="1:20" x14ac:dyDescent="0.25">
      <c r="A14" s="394"/>
      <c r="B14" s="305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</row>
    <row r="15" spans="1:20" x14ac:dyDescent="0.25">
      <c r="A15" s="394"/>
      <c r="B15" s="307" t="s">
        <v>221</v>
      </c>
      <c r="C15" s="52" t="s">
        <v>217</v>
      </c>
      <c r="D15" s="46">
        <v>18000</v>
      </c>
      <c r="E15" s="45">
        <v>18000</v>
      </c>
      <c r="F15" s="80"/>
      <c r="G15" s="80"/>
      <c r="H15" s="80"/>
      <c r="I15" s="80"/>
      <c r="J15" s="80"/>
      <c r="K15" s="80"/>
      <c r="L15" s="80"/>
      <c r="M15" s="80" t="e">
        <f t="shared" si="0"/>
        <v>#NUM!</v>
      </c>
      <c r="N15" s="80" t="e">
        <f t="shared" si="1"/>
        <v>#NUM!</v>
      </c>
      <c r="O15" s="80" t="e">
        <f t="shared" si="2"/>
        <v>#NUM!</v>
      </c>
      <c r="P15" s="81" t="e">
        <f t="shared" si="3"/>
        <v>#DIV/0!</v>
      </c>
      <c r="Q15" s="81" t="e">
        <f t="shared" si="4"/>
        <v>#NUM!</v>
      </c>
      <c r="R15" s="82" t="e">
        <f t="shared" si="5"/>
        <v>#DIV/0!</v>
      </c>
      <c r="S15" s="83" t="e">
        <f t="shared" si="6"/>
        <v>#DIV/0!</v>
      </c>
      <c r="T15" s="84" t="e">
        <f t="shared" si="7"/>
        <v>#DIV/0!</v>
      </c>
    </row>
    <row r="16" spans="1:20" x14ac:dyDescent="0.25">
      <c r="A16" s="394"/>
      <c r="B16" s="305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</row>
    <row r="17" spans="1:20" x14ac:dyDescent="0.25">
      <c r="A17" s="394"/>
      <c r="B17" s="306" t="s">
        <v>222</v>
      </c>
      <c r="C17" s="100" t="s">
        <v>217</v>
      </c>
      <c r="D17" s="101">
        <v>120</v>
      </c>
      <c r="E17" s="102">
        <v>120</v>
      </c>
      <c r="F17" s="80"/>
      <c r="G17" s="80"/>
      <c r="H17" s="80"/>
      <c r="I17" s="80"/>
      <c r="J17" s="80"/>
      <c r="K17" s="80"/>
      <c r="L17" s="80"/>
      <c r="M17" s="80" t="e">
        <f t="shared" si="0"/>
        <v>#NUM!</v>
      </c>
      <c r="N17" s="80" t="e">
        <f t="shared" si="1"/>
        <v>#NUM!</v>
      </c>
      <c r="O17" s="80" t="e">
        <f t="shared" si="2"/>
        <v>#NUM!</v>
      </c>
      <c r="P17" s="81" t="e">
        <f t="shared" si="3"/>
        <v>#DIV/0!</v>
      </c>
      <c r="Q17" s="81" t="e">
        <f t="shared" si="4"/>
        <v>#NUM!</v>
      </c>
      <c r="R17" s="82" t="e">
        <f t="shared" si="5"/>
        <v>#DIV/0!</v>
      </c>
      <c r="S17" s="83" t="e">
        <f t="shared" si="6"/>
        <v>#DIV/0!</v>
      </c>
      <c r="T17" s="84" t="e">
        <f t="shared" si="7"/>
        <v>#DIV/0!</v>
      </c>
    </row>
    <row r="18" spans="1:20" x14ac:dyDescent="0.25">
      <c r="A18" s="394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</row>
    <row r="19" spans="1:20" x14ac:dyDescent="0.25">
      <c r="A19" s="394"/>
      <c r="B19" s="307" t="s">
        <v>306</v>
      </c>
      <c r="C19" s="52" t="s">
        <v>217</v>
      </c>
      <c r="D19" s="46">
        <v>270</v>
      </c>
      <c r="E19" s="45">
        <v>240</v>
      </c>
      <c r="F19" s="80"/>
      <c r="G19" s="80"/>
      <c r="H19" s="80"/>
      <c r="I19" s="80"/>
      <c r="J19" s="80"/>
      <c r="K19" s="80"/>
      <c r="L19" s="80"/>
      <c r="M19" s="80" t="e">
        <f t="shared" si="0"/>
        <v>#NUM!</v>
      </c>
      <c r="N19" s="80" t="e">
        <f t="shared" si="1"/>
        <v>#NUM!</v>
      </c>
      <c r="O19" s="80" t="e">
        <f t="shared" si="2"/>
        <v>#NUM!</v>
      </c>
      <c r="P19" s="81" t="e">
        <f t="shared" si="3"/>
        <v>#DIV/0!</v>
      </c>
      <c r="Q19" s="81" t="e">
        <f t="shared" si="4"/>
        <v>#NUM!</v>
      </c>
      <c r="R19" s="82" t="e">
        <f t="shared" si="5"/>
        <v>#DIV/0!</v>
      </c>
      <c r="S19" s="83" t="e">
        <f t="shared" si="6"/>
        <v>#DIV/0!</v>
      </c>
      <c r="T19" s="84" t="e">
        <f t="shared" si="7"/>
        <v>#DIV/0!</v>
      </c>
    </row>
    <row r="20" spans="1:20" x14ac:dyDescent="0.25">
      <c r="A20" s="394"/>
      <c r="B20" s="155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7" t="s">
        <v>292</v>
      </c>
      <c r="S20" s="110" t="e">
        <f>SUM(S3:S19)</f>
        <v>#DIV/0!</v>
      </c>
      <c r="T20" s="111" t="e">
        <f>SUM(T3:T19)</f>
        <v>#DIV/0!</v>
      </c>
    </row>
    <row r="21" spans="1:20" x14ac:dyDescent="0.25">
      <c r="A21" s="160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</row>
    <row r="22" spans="1:20" x14ac:dyDescent="0.25">
      <c r="A22" s="395" t="s">
        <v>2</v>
      </c>
      <c r="B22" s="308" t="s">
        <v>216</v>
      </c>
      <c r="C22" s="53" t="s">
        <v>217</v>
      </c>
      <c r="D22" s="51">
        <v>93000</v>
      </c>
      <c r="E22" s="12">
        <v>42000</v>
      </c>
      <c r="F22" s="80"/>
      <c r="G22" s="80"/>
      <c r="H22" s="80"/>
      <c r="I22" s="80"/>
      <c r="J22" s="80"/>
      <c r="K22" s="80"/>
      <c r="L22" s="80"/>
      <c r="M22" s="80" t="e">
        <f t="shared" si="0"/>
        <v>#NUM!</v>
      </c>
      <c r="N22" s="80" t="e">
        <f t="shared" si="1"/>
        <v>#NUM!</v>
      </c>
      <c r="O22" s="80" t="e">
        <f t="shared" si="2"/>
        <v>#NUM!</v>
      </c>
      <c r="P22" s="81" t="e">
        <f>AVERAGE(G22:L22)</f>
        <v>#DIV/0!</v>
      </c>
      <c r="Q22" s="81" t="e">
        <f>MEDIAN(G22:L22)</f>
        <v>#NUM!</v>
      </c>
      <c r="R22" s="82" t="e">
        <f t="shared" si="5"/>
        <v>#DIV/0!</v>
      </c>
      <c r="S22" s="83" t="e">
        <f>R22*D22</f>
        <v>#DIV/0!</v>
      </c>
      <c r="T22" s="84" t="e">
        <f>R22*E22</f>
        <v>#DIV/0!</v>
      </c>
    </row>
    <row r="23" spans="1:20" x14ac:dyDescent="0.25">
      <c r="A23" s="395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</row>
    <row r="24" spans="1:20" ht="26.25" x14ac:dyDescent="0.25">
      <c r="A24" s="396"/>
      <c r="B24" s="309" t="s">
        <v>223</v>
      </c>
      <c r="C24" s="54" t="s">
        <v>217</v>
      </c>
      <c r="D24" s="44">
        <v>55800</v>
      </c>
      <c r="E24" s="13">
        <v>25200</v>
      </c>
      <c r="F24" s="80"/>
      <c r="G24" s="80"/>
      <c r="H24" s="80"/>
      <c r="I24" s="80"/>
      <c r="J24" s="80"/>
      <c r="K24" s="80"/>
      <c r="L24" s="80"/>
      <c r="M24" s="80" t="e">
        <f t="shared" si="0"/>
        <v>#NUM!</v>
      </c>
      <c r="N24" s="80" t="e">
        <f t="shared" si="1"/>
        <v>#NUM!</v>
      </c>
      <c r="O24" s="80" t="e">
        <f t="shared" si="2"/>
        <v>#NUM!</v>
      </c>
      <c r="P24" s="81" t="e">
        <f t="shared" si="3"/>
        <v>#DIV/0!</v>
      </c>
      <c r="Q24" s="81" t="e">
        <f t="shared" si="4"/>
        <v>#NUM!</v>
      </c>
      <c r="R24" s="82" t="e">
        <f t="shared" si="5"/>
        <v>#DIV/0!</v>
      </c>
      <c r="S24" s="83" t="e">
        <f t="shared" ref="S24:S50" si="8">R24*D24</f>
        <v>#DIV/0!</v>
      </c>
      <c r="T24" s="84" t="e">
        <f t="shared" ref="T24:T50" si="9">R24*E24</f>
        <v>#DIV/0!</v>
      </c>
    </row>
    <row r="25" spans="1:20" x14ac:dyDescent="0.25">
      <c r="A25" s="396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</row>
    <row r="26" spans="1:20" ht="26.25" x14ac:dyDescent="0.25">
      <c r="A26" s="396"/>
      <c r="B26" s="309" t="s">
        <v>314</v>
      </c>
      <c r="C26" s="54" t="s">
        <v>217</v>
      </c>
      <c r="D26" s="44">
        <v>24800</v>
      </c>
      <c r="E26" s="13">
        <v>11200</v>
      </c>
      <c r="F26" s="80"/>
      <c r="G26" s="80"/>
      <c r="H26" s="80"/>
      <c r="I26" s="80"/>
      <c r="J26" s="80"/>
      <c r="K26" s="80"/>
      <c r="L26" s="80"/>
      <c r="M26" s="80" t="e">
        <f t="shared" si="0"/>
        <v>#NUM!</v>
      </c>
      <c r="N26" s="80" t="e">
        <f t="shared" si="1"/>
        <v>#NUM!</v>
      </c>
      <c r="O26" s="80" t="e">
        <f t="shared" si="2"/>
        <v>#NUM!</v>
      </c>
      <c r="P26" s="81" t="e">
        <f t="shared" si="3"/>
        <v>#DIV/0!</v>
      </c>
      <c r="Q26" s="81" t="e">
        <f t="shared" si="4"/>
        <v>#NUM!</v>
      </c>
      <c r="R26" s="82" t="e">
        <f t="shared" si="5"/>
        <v>#DIV/0!</v>
      </c>
      <c r="S26" s="83" t="e">
        <f t="shared" si="8"/>
        <v>#DIV/0!</v>
      </c>
      <c r="T26" s="84" t="e">
        <f t="shared" si="9"/>
        <v>#DIV/0!</v>
      </c>
    </row>
    <row r="27" spans="1:20" x14ac:dyDescent="0.25">
      <c r="A27" s="396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</row>
    <row r="28" spans="1:20" ht="25.5" x14ac:dyDescent="0.25">
      <c r="A28" s="396"/>
      <c r="B28" s="310" t="s">
        <v>315</v>
      </c>
      <c r="C28" s="55" t="s">
        <v>217</v>
      </c>
      <c r="D28" s="48">
        <v>24800</v>
      </c>
      <c r="E28" s="47">
        <v>11200</v>
      </c>
      <c r="F28" s="80"/>
      <c r="G28" s="80"/>
      <c r="H28" s="80"/>
      <c r="I28" s="80"/>
      <c r="J28" s="80"/>
      <c r="K28" s="75"/>
      <c r="L28" s="80"/>
      <c r="M28" s="80" t="e">
        <f t="shared" si="0"/>
        <v>#NUM!</v>
      </c>
      <c r="N28" s="80" t="e">
        <f t="shared" si="1"/>
        <v>#NUM!</v>
      </c>
      <c r="O28" s="80" t="e">
        <f t="shared" si="2"/>
        <v>#NUM!</v>
      </c>
      <c r="P28" s="81" t="e">
        <f t="shared" si="3"/>
        <v>#DIV/0!</v>
      </c>
      <c r="Q28" s="81" t="e">
        <f t="shared" si="4"/>
        <v>#NUM!</v>
      </c>
      <c r="R28" s="82" t="e">
        <f t="shared" si="5"/>
        <v>#DIV/0!</v>
      </c>
      <c r="S28" s="83" t="e">
        <f t="shared" si="8"/>
        <v>#DIV/0!</v>
      </c>
      <c r="T28" s="84" t="e">
        <f t="shared" si="9"/>
        <v>#DIV/0!</v>
      </c>
    </row>
    <row r="29" spans="1:20" x14ac:dyDescent="0.25">
      <c r="A29" s="396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</row>
    <row r="30" spans="1:20" ht="26.25" x14ac:dyDescent="0.25">
      <c r="A30" s="396"/>
      <c r="B30" s="309" t="s">
        <v>315</v>
      </c>
      <c r="C30" s="54" t="s">
        <v>217</v>
      </c>
      <c r="D30" s="44">
        <v>55800</v>
      </c>
      <c r="E30" s="13">
        <v>25200</v>
      </c>
      <c r="F30" s="80"/>
      <c r="G30" s="80"/>
      <c r="H30" s="80"/>
      <c r="I30" s="80"/>
      <c r="J30" s="80"/>
      <c r="K30" s="80"/>
      <c r="L30" s="80"/>
      <c r="M30" s="80" t="e">
        <f>MEDIAN(F30:L30)</f>
        <v>#NUM!</v>
      </c>
      <c r="N30" s="80" t="e">
        <f t="shared" si="1"/>
        <v>#NUM!</v>
      </c>
      <c r="O30" s="80" t="e">
        <f t="shared" si="2"/>
        <v>#NUM!</v>
      </c>
      <c r="P30" s="81" t="e">
        <f t="shared" si="3"/>
        <v>#DIV/0!</v>
      </c>
      <c r="Q30" s="81" t="e">
        <f t="shared" si="4"/>
        <v>#NUM!</v>
      </c>
      <c r="R30" s="82" t="e">
        <f t="shared" si="5"/>
        <v>#DIV/0!</v>
      </c>
      <c r="S30" s="83" t="e">
        <f t="shared" si="8"/>
        <v>#DIV/0!</v>
      </c>
      <c r="T30" s="84" t="e">
        <f t="shared" si="9"/>
        <v>#DIV/0!</v>
      </c>
    </row>
    <row r="31" spans="1:20" x14ac:dyDescent="0.25">
      <c r="A31" s="396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</row>
    <row r="32" spans="1:20" x14ac:dyDescent="0.25">
      <c r="A32" s="396"/>
      <c r="B32" s="311" t="s">
        <v>218</v>
      </c>
      <c r="C32" s="54" t="s">
        <v>217</v>
      </c>
      <c r="D32" s="44">
        <v>93000</v>
      </c>
      <c r="E32" s="13">
        <v>42000</v>
      </c>
      <c r="F32" s="80"/>
      <c r="G32" s="198"/>
      <c r="H32" s="80"/>
      <c r="I32" s="80"/>
      <c r="J32" s="80"/>
      <c r="K32" s="80"/>
      <c r="L32" s="80"/>
      <c r="M32" s="80" t="e">
        <f t="shared" ref="M32:M69" si="10">MEDIAN(F32:L32)</f>
        <v>#NUM!</v>
      </c>
      <c r="N32" s="80" t="e">
        <f t="shared" si="1"/>
        <v>#NUM!</v>
      </c>
      <c r="O32" s="80" t="e">
        <f t="shared" si="2"/>
        <v>#NUM!</v>
      </c>
      <c r="P32" s="81" t="e">
        <f>AVERAGE(G32:L32)</f>
        <v>#DIV/0!</v>
      </c>
      <c r="Q32" s="81" t="e">
        <f>MEDIAN(G32:L32)</f>
        <v>#NUM!</v>
      </c>
      <c r="R32" s="82" t="e">
        <f t="shared" si="5"/>
        <v>#DIV/0!</v>
      </c>
      <c r="S32" s="83" t="e">
        <f t="shared" si="8"/>
        <v>#DIV/0!</v>
      </c>
      <c r="T32" s="84" t="e">
        <f t="shared" si="9"/>
        <v>#DIV/0!</v>
      </c>
    </row>
    <row r="33" spans="1:20" x14ac:dyDescent="0.25">
      <c r="A33" s="396"/>
      <c r="B33" s="133"/>
      <c r="C33" s="133"/>
      <c r="D33" s="133"/>
      <c r="E33" s="133"/>
      <c r="F33" s="133"/>
      <c r="G33" s="133"/>
      <c r="H33" s="202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</row>
    <row r="34" spans="1:20" ht="26.25" x14ac:dyDescent="0.25">
      <c r="A34" s="396"/>
      <c r="B34" s="309" t="s">
        <v>219</v>
      </c>
      <c r="C34" s="54" t="s">
        <v>217</v>
      </c>
      <c r="D34" s="44">
        <v>55800</v>
      </c>
      <c r="E34" s="13">
        <v>25200</v>
      </c>
      <c r="F34" s="80"/>
      <c r="G34" s="80"/>
      <c r="H34" s="80"/>
      <c r="I34" s="80"/>
      <c r="J34" s="80"/>
      <c r="K34" s="80"/>
      <c r="L34" s="80"/>
      <c r="M34" s="80" t="e">
        <f t="shared" si="10"/>
        <v>#NUM!</v>
      </c>
      <c r="N34" s="80" t="e">
        <f t="shared" si="1"/>
        <v>#NUM!</v>
      </c>
      <c r="O34" s="80" t="e">
        <f t="shared" si="2"/>
        <v>#NUM!</v>
      </c>
      <c r="P34" s="81" t="e">
        <f t="shared" si="3"/>
        <v>#DIV/0!</v>
      </c>
      <c r="Q34" s="81" t="e">
        <f t="shared" si="4"/>
        <v>#NUM!</v>
      </c>
      <c r="R34" s="82" t="e">
        <f t="shared" si="5"/>
        <v>#DIV/0!</v>
      </c>
      <c r="S34" s="83" t="e">
        <f t="shared" si="8"/>
        <v>#DIV/0!</v>
      </c>
      <c r="T34" s="84" t="e">
        <f t="shared" si="9"/>
        <v>#DIV/0!</v>
      </c>
    </row>
    <row r="35" spans="1:20" x14ac:dyDescent="0.25">
      <c r="A35" s="396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</row>
    <row r="36" spans="1:20" x14ac:dyDescent="0.25">
      <c r="A36" s="396"/>
      <c r="B36" s="311" t="s">
        <v>224</v>
      </c>
      <c r="C36" s="54" t="s">
        <v>217</v>
      </c>
      <c r="D36" s="44">
        <v>37200</v>
      </c>
      <c r="E36" s="13">
        <v>16800</v>
      </c>
      <c r="F36" s="80"/>
      <c r="G36" s="80"/>
      <c r="H36" s="80"/>
      <c r="I36" s="80"/>
      <c r="J36" s="80"/>
      <c r="K36" s="80"/>
      <c r="L36" s="80"/>
      <c r="M36" s="80" t="e">
        <f t="shared" si="10"/>
        <v>#NUM!</v>
      </c>
      <c r="N36" s="80" t="e">
        <f t="shared" si="1"/>
        <v>#NUM!</v>
      </c>
      <c r="O36" s="80" t="e">
        <f t="shared" si="2"/>
        <v>#NUM!</v>
      </c>
      <c r="P36" s="81" t="e">
        <f t="shared" si="3"/>
        <v>#DIV/0!</v>
      </c>
      <c r="Q36" s="81" t="e">
        <f t="shared" si="4"/>
        <v>#NUM!</v>
      </c>
      <c r="R36" s="82" t="e">
        <f t="shared" si="5"/>
        <v>#DIV/0!</v>
      </c>
      <c r="S36" s="83" t="e">
        <f t="shared" si="8"/>
        <v>#DIV/0!</v>
      </c>
      <c r="T36" s="84" t="e">
        <f t="shared" si="9"/>
        <v>#DIV/0!</v>
      </c>
    </row>
    <row r="37" spans="1:20" x14ac:dyDescent="0.25">
      <c r="A37" s="396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</row>
    <row r="38" spans="1:20" x14ac:dyDescent="0.25">
      <c r="A38" s="396"/>
      <c r="B38" s="312" t="s">
        <v>225</v>
      </c>
      <c r="C38" s="54" t="s">
        <v>217</v>
      </c>
      <c r="D38" s="44">
        <v>55800</v>
      </c>
      <c r="E38" s="13">
        <v>25200</v>
      </c>
      <c r="F38" s="80"/>
      <c r="G38" s="80"/>
      <c r="H38" s="80"/>
      <c r="I38" s="80"/>
      <c r="J38" s="80"/>
      <c r="K38" s="80"/>
      <c r="L38" s="80"/>
      <c r="M38" s="80" t="e">
        <f t="shared" si="10"/>
        <v>#NUM!</v>
      </c>
      <c r="N38" s="80" t="e">
        <f t="shared" si="1"/>
        <v>#NUM!</v>
      </c>
      <c r="O38" s="80" t="e">
        <f t="shared" si="2"/>
        <v>#NUM!</v>
      </c>
      <c r="P38" s="81" t="e">
        <f>AVERAGE(G38:L38)</f>
        <v>#DIV/0!</v>
      </c>
      <c r="Q38" s="81" t="e">
        <f>MEDIAN(G38:L38)</f>
        <v>#NUM!</v>
      </c>
      <c r="R38" s="82" t="e">
        <f t="shared" si="5"/>
        <v>#DIV/0!</v>
      </c>
      <c r="S38" s="83" t="e">
        <f t="shared" si="8"/>
        <v>#DIV/0!</v>
      </c>
      <c r="T38" s="84" t="e">
        <f t="shared" si="9"/>
        <v>#DIV/0!</v>
      </c>
    </row>
    <row r="39" spans="1:20" x14ac:dyDescent="0.25">
      <c r="A39" s="396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</row>
    <row r="40" spans="1:20" x14ac:dyDescent="0.25">
      <c r="A40" s="396"/>
      <c r="B40" s="312" t="s">
        <v>226</v>
      </c>
      <c r="C40" s="54" t="s">
        <v>217</v>
      </c>
      <c r="D40" s="44">
        <v>55800</v>
      </c>
      <c r="E40" s="13">
        <v>25200</v>
      </c>
      <c r="F40" s="80"/>
      <c r="G40" s="80"/>
      <c r="H40" s="80"/>
      <c r="I40" s="80"/>
      <c r="J40" s="80"/>
      <c r="K40" s="80"/>
      <c r="L40" s="80"/>
      <c r="M40" s="80" t="e">
        <f t="shared" si="10"/>
        <v>#NUM!</v>
      </c>
      <c r="N40" s="80" t="e">
        <f t="shared" si="1"/>
        <v>#NUM!</v>
      </c>
      <c r="O40" s="80" t="e">
        <f t="shared" si="2"/>
        <v>#NUM!</v>
      </c>
      <c r="P40" s="81" t="e">
        <f t="shared" si="3"/>
        <v>#DIV/0!</v>
      </c>
      <c r="Q40" s="81" t="e">
        <f t="shared" si="4"/>
        <v>#NUM!</v>
      </c>
      <c r="R40" s="82" t="e">
        <f t="shared" si="5"/>
        <v>#DIV/0!</v>
      </c>
      <c r="S40" s="83" t="e">
        <f t="shared" si="8"/>
        <v>#DIV/0!</v>
      </c>
      <c r="T40" s="84" t="e">
        <f t="shared" si="9"/>
        <v>#DIV/0!</v>
      </c>
    </row>
    <row r="41" spans="1:20" x14ac:dyDescent="0.25">
      <c r="A41" s="396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</row>
    <row r="42" spans="1:20" x14ac:dyDescent="0.25">
      <c r="A42" s="396"/>
      <c r="B42" s="312" t="s">
        <v>220</v>
      </c>
      <c r="C42" s="54" t="s">
        <v>217</v>
      </c>
      <c r="D42" s="44">
        <v>55800</v>
      </c>
      <c r="E42" s="13">
        <v>25200</v>
      </c>
      <c r="F42" s="80"/>
      <c r="G42" s="80"/>
      <c r="H42" s="80"/>
      <c r="I42" s="80"/>
      <c r="J42" s="80"/>
      <c r="K42" s="80"/>
      <c r="L42" s="80"/>
      <c r="M42" s="80" t="e">
        <f t="shared" si="10"/>
        <v>#NUM!</v>
      </c>
      <c r="N42" s="80" t="e">
        <f t="shared" si="1"/>
        <v>#NUM!</v>
      </c>
      <c r="O42" s="80" t="e">
        <f t="shared" si="2"/>
        <v>#NUM!</v>
      </c>
      <c r="P42" s="81" t="e">
        <f t="shared" si="3"/>
        <v>#DIV/0!</v>
      </c>
      <c r="Q42" s="81" t="e">
        <f t="shared" si="4"/>
        <v>#NUM!</v>
      </c>
      <c r="R42" s="82" t="e">
        <f t="shared" si="5"/>
        <v>#DIV/0!</v>
      </c>
      <c r="S42" s="83" t="e">
        <f t="shared" si="8"/>
        <v>#DIV/0!</v>
      </c>
      <c r="T42" s="84" t="e">
        <f t="shared" si="9"/>
        <v>#DIV/0!</v>
      </c>
    </row>
    <row r="43" spans="1:20" x14ac:dyDescent="0.25">
      <c r="A43" s="396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</row>
    <row r="44" spans="1:20" x14ac:dyDescent="0.25">
      <c r="A44" s="396"/>
      <c r="B44" s="312" t="s">
        <v>221</v>
      </c>
      <c r="C44" s="54" t="s">
        <v>217</v>
      </c>
      <c r="D44" s="44">
        <v>93000</v>
      </c>
      <c r="E44" s="13">
        <v>42000</v>
      </c>
      <c r="F44" s="80"/>
      <c r="G44" s="80"/>
      <c r="H44" s="80"/>
      <c r="I44" s="80"/>
      <c r="J44" s="80"/>
      <c r="K44" s="80"/>
      <c r="L44" s="80"/>
      <c r="M44" s="80" t="e">
        <f t="shared" si="10"/>
        <v>#NUM!</v>
      </c>
      <c r="N44" s="80" t="e">
        <f t="shared" si="1"/>
        <v>#NUM!</v>
      </c>
      <c r="O44" s="80" t="e">
        <f t="shared" si="2"/>
        <v>#NUM!</v>
      </c>
      <c r="P44" s="81" t="e">
        <f t="shared" si="3"/>
        <v>#DIV/0!</v>
      </c>
      <c r="Q44" s="81" t="e">
        <f t="shared" si="4"/>
        <v>#NUM!</v>
      </c>
      <c r="R44" s="82" t="e">
        <f t="shared" si="5"/>
        <v>#DIV/0!</v>
      </c>
      <c r="S44" s="83" t="e">
        <f t="shared" si="8"/>
        <v>#DIV/0!</v>
      </c>
      <c r="T44" s="84" t="e">
        <f t="shared" si="9"/>
        <v>#DIV/0!</v>
      </c>
    </row>
    <row r="45" spans="1:20" x14ac:dyDescent="0.25">
      <c r="A45" s="396"/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</row>
    <row r="46" spans="1:20" x14ac:dyDescent="0.25">
      <c r="A46" s="396"/>
      <c r="B46" s="312" t="s">
        <v>227</v>
      </c>
      <c r="C46" s="54" t="s">
        <v>217</v>
      </c>
      <c r="D46" s="44">
        <v>93000</v>
      </c>
      <c r="E46" s="13">
        <v>42000</v>
      </c>
      <c r="F46" s="80"/>
      <c r="G46" s="80"/>
      <c r="H46" s="80"/>
      <c r="I46" s="80"/>
      <c r="J46" s="80"/>
      <c r="K46" s="80"/>
      <c r="L46" s="80"/>
      <c r="M46" s="80" t="e">
        <f t="shared" si="10"/>
        <v>#NUM!</v>
      </c>
      <c r="N46" s="80" t="e">
        <f t="shared" si="1"/>
        <v>#NUM!</v>
      </c>
      <c r="O46" s="80" t="e">
        <f t="shared" si="2"/>
        <v>#NUM!</v>
      </c>
      <c r="P46" s="81" t="e">
        <f t="shared" si="3"/>
        <v>#DIV/0!</v>
      </c>
      <c r="Q46" s="81" t="e">
        <f t="shared" si="4"/>
        <v>#NUM!</v>
      </c>
      <c r="R46" s="82" t="e">
        <f t="shared" si="5"/>
        <v>#DIV/0!</v>
      </c>
      <c r="S46" s="83" t="e">
        <f t="shared" si="8"/>
        <v>#DIV/0!</v>
      </c>
      <c r="T46" s="84" t="e">
        <f t="shared" si="9"/>
        <v>#DIV/0!</v>
      </c>
    </row>
    <row r="47" spans="1:20" x14ac:dyDescent="0.25">
      <c r="A47" s="396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</row>
    <row r="48" spans="1:20" x14ac:dyDescent="0.25">
      <c r="A48" s="396"/>
      <c r="B48" s="313" t="s">
        <v>222</v>
      </c>
      <c r="C48" s="103" t="s">
        <v>217</v>
      </c>
      <c r="D48" s="104">
        <v>240</v>
      </c>
      <c r="E48" s="105">
        <v>240</v>
      </c>
      <c r="F48" s="95"/>
      <c r="G48" s="80"/>
      <c r="H48" s="80"/>
      <c r="I48" s="80"/>
      <c r="J48" s="95"/>
      <c r="K48" s="95"/>
      <c r="L48" s="95"/>
      <c r="M48" s="80" t="e">
        <f t="shared" si="10"/>
        <v>#NUM!</v>
      </c>
      <c r="N48" s="80" t="e">
        <f t="shared" si="1"/>
        <v>#NUM!</v>
      </c>
      <c r="O48" s="80" t="e">
        <f t="shared" si="2"/>
        <v>#NUM!</v>
      </c>
      <c r="P48" s="81" t="e">
        <f t="shared" si="3"/>
        <v>#DIV/0!</v>
      </c>
      <c r="Q48" s="81" t="e">
        <f t="shared" si="4"/>
        <v>#NUM!</v>
      </c>
      <c r="R48" s="82" t="e">
        <f t="shared" si="5"/>
        <v>#DIV/0!</v>
      </c>
      <c r="S48" s="83" t="e">
        <f t="shared" si="8"/>
        <v>#DIV/0!</v>
      </c>
      <c r="T48" s="84" t="e">
        <f t="shared" si="9"/>
        <v>#DIV/0!</v>
      </c>
    </row>
    <row r="49" spans="1:20" x14ac:dyDescent="0.25">
      <c r="A49" s="396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</row>
    <row r="50" spans="1:20" x14ac:dyDescent="0.25">
      <c r="A50" s="396"/>
      <c r="B50" s="312" t="s">
        <v>306</v>
      </c>
      <c r="C50" s="54" t="s">
        <v>217</v>
      </c>
      <c r="D50" s="44">
        <v>111840</v>
      </c>
      <c r="E50" s="13">
        <v>50640</v>
      </c>
      <c r="F50" s="80"/>
      <c r="G50" s="80"/>
      <c r="H50" s="80"/>
      <c r="I50" s="80"/>
      <c r="J50" s="80"/>
      <c r="K50" s="80"/>
      <c r="L50" s="80"/>
      <c r="M50" s="80" t="e">
        <f t="shared" si="10"/>
        <v>#NUM!</v>
      </c>
      <c r="N50" s="80" t="e">
        <f t="shared" si="1"/>
        <v>#NUM!</v>
      </c>
      <c r="O50" s="80" t="e">
        <f t="shared" si="2"/>
        <v>#NUM!</v>
      </c>
      <c r="P50" s="81" t="e">
        <f t="shared" si="3"/>
        <v>#DIV/0!</v>
      </c>
      <c r="Q50" s="81" t="e">
        <f t="shared" si="4"/>
        <v>#NUM!</v>
      </c>
      <c r="R50" s="82" t="e">
        <f t="shared" si="5"/>
        <v>#DIV/0!</v>
      </c>
      <c r="S50" s="83" t="e">
        <f t="shared" si="8"/>
        <v>#DIV/0!</v>
      </c>
      <c r="T50" s="84" t="e">
        <f t="shared" si="9"/>
        <v>#DIV/0!</v>
      </c>
    </row>
    <row r="51" spans="1:20" x14ac:dyDescent="0.25">
      <c r="A51" s="396"/>
      <c r="B51" s="155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7" t="s">
        <v>293</v>
      </c>
      <c r="S51" s="110" t="e">
        <f>SUM(S22:S50)</f>
        <v>#DIV/0!</v>
      </c>
      <c r="T51" s="111" t="e">
        <f>SUM(T22:T50)</f>
        <v>#DIV/0!</v>
      </c>
    </row>
    <row r="52" spans="1:20" ht="57" customHeight="1" x14ac:dyDescent="0.25">
      <c r="A52" s="317" t="s">
        <v>215</v>
      </c>
      <c r="B52" s="318" t="s">
        <v>10</v>
      </c>
      <c r="C52" s="318" t="s">
        <v>11</v>
      </c>
      <c r="D52" s="319" t="s">
        <v>228</v>
      </c>
      <c r="E52" s="320" t="s">
        <v>229</v>
      </c>
      <c r="F52" s="133"/>
      <c r="G52" s="133"/>
      <c r="H52" s="133"/>
      <c r="I52" s="133"/>
      <c r="J52" s="133"/>
      <c r="K52" s="133"/>
      <c r="L52" s="133"/>
      <c r="M52" s="77" t="s">
        <v>318</v>
      </c>
      <c r="N52" s="77" t="s">
        <v>319</v>
      </c>
      <c r="O52" s="77" t="s">
        <v>320</v>
      </c>
      <c r="P52" s="76" t="s">
        <v>321</v>
      </c>
      <c r="Q52" s="76" t="s">
        <v>322</v>
      </c>
      <c r="R52" s="77" t="s">
        <v>281</v>
      </c>
      <c r="S52" s="79" t="s">
        <v>282</v>
      </c>
      <c r="T52" s="78" t="s">
        <v>283</v>
      </c>
    </row>
    <row r="53" spans="1:20" x14ac:dyDescent="0.25">
      <c r="A53" s="392" t="s">
        <v>3</v>
      </c>
      <c r="B53" s="314" t="s">
        <v>216</v>
      </c>
      <c r="C53" s="106" t="s">
        <v>217</v>
      </c>
      <c r="D53" s="107">
        <v>46500</v>
      </c>
      <c r="E53" s="108">
        <v>21000</v>
      </c>
      <c r="F53" s="80"/>
      <c r="G53" s="80"/>
      <c r="H53" s="80"/>
      <c r="I53" s="80"/>
      <c r="J53" s="109"/>
      <c r="K53" s="75"/>
      <c r="L53" s="109"/>
      <c r="M53" s="80" t="e">
        <f t="shared" si="10"/>
        <v>#NUM!</v>
      </c>
      <c r="N53" s="80" t="e">
        <f t="shared" si="1"/>
        <v>#NUM!</v>
      </c>
      <c r="O53" s="80" t="e">
        <f t="shared" si="2"/>
        <v>#NUM!</v>
      </c>
      <c r="P53" s="81" t="e">
        <f>AVERAGE(G53:L53)</f>
        <v>#DIV/0!</v>
      </c>
      <c r="Q53" s="81" t="e">
        <f>MEDIAN(G53:L53)</f>
        <v>#NUM!</v>
      </c>
      <c r="R53" s="82" t="e">
        <f t="shared" si="5"/>
        <v>#DIV/0!</v>
      </c>
      <c r="S53" s="83" t="e">
        <f>R53*D53</f>
        <v>#DIV/0!</v>
      </c>
      <c r="T53" s="84" t="e">
        <f>R53*E53</f>
        <v>#DIV/0!</v>
      </c>
    </row>
    <row r="54" spans="1:20" x14ac:dyDescent="0.25">
      <c r="A54" s="392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</row>
    <row r="55" spans="1:20" ht="26.25" x14ac:dyDescent="0.25">
      <c r="A55" s="392"/>
      <c r="B55" s="315" t="s">
        <v>223</v>
      </c>
      <c r="C55" s="56" t="s">
        <v>217</v>
      </c>
      <c r="D55" s="50">
        <v>27900</v>
      </c>
      <c r="E55" s="49">
        <v>12600</v>
      </c>
      <c r="F55" s="80"/>
      <c r="G55" s="80"/>
      <c r="H55" s="80"/>
      <c r="I55" s="80"/>
      <c r="J55" s="80"/>
      <c r="K55" s="80"/>
      <c r="L55" s="80"/>
      <c r="M55" s="80" t="e">
        <f t="shared" si="10"/>
        <v>#NUM!</v>
      </c>
      <c r="N55" s="80" t="e">
        <f t="shared" si="1"/>
        <v>#NUM!</v>
      </c>
      <c r="O55" s="80" t="e">
        <f t="shared" si="2"/>
        <v>#NUM!</v>
      </c>
      <c r="P55" s="81" t="e">
        <f t="shared" si="3"/>
        <v>#DIV/0!</v>
      </c>
      <c r="Q55" s="81" t="e">
        <f t="shared" si="4"/>
        <v>#NUM!</v>
      </c>
      <c r="R55" s="82" t="e">
        <f t="shared" si="5"/>
        <v>#DIV/0!</v>
      </c>
      <c r="S55" s="83" t="e">
        <f t="shared" ref="S55:S69" si="11">R55*D55</f>
        <v>#DIV/0!</v>
      </c>
      <c r="T55" s="84" t="e">
        <f t="shared" ref="T55:T69" si="12">R55*E55</f>
        <v>#DIV/0!</v>
      </c>
    </row>
    <row r="56" spans="1:20" x14ac:dyDescent="0.25">
      <c r="A56" s="392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</row>
    <row r="57" spans="1:20" x14ac:dyDescent="0.25">
      <c r="A57" s="392"/>
      <c r="B57" s="316" t="s">
        <v>225</v>
      </c>
      <c r="C57" s="56" t="s">
        <v>217</v>
      </c>
      <c r="D57" s="50">
        <v>27900</v>
      </c>
      <c r="E57" s="49">
        <v>12600</v>
      </c>
      <c r="F57" s="80"/>
      <c r="G57" s="80"/>
      <c r="H57" s="80"/>
      <c r="I57" s="80"/>
      <c r="J57" s="80"/>
      <c r="K57" s="80"/>
      <c r="L57" s="80"/>
      <c r="M57" s="80" t="e">
        <f t="shared" si="10"/>
        <v>#NUM!</v>
      </c>
      <c r="N57" s="80" t="e">
        <f t="shared" si="1"/>
        <v>#NUM!</v>
      </c>
      <c r="O57" s="80" t="e">
        <f t="shared" si="2"/>
        <v>#NUM!</v>
      </c>
      <c r="P57" s="81" t="e">
        <f>AVERAGE(G57:L57)</f>
        <v>#DIV/0!</v>
      </c>
      <c r="Q57" s="81" t="e">
        <f>MEDIAN(G57:L57)</f>
        <v>#NUM!</v>
      </c>
      <c r="R57" s="82" t="e">
        <f t="shared" si="5"/>
        <v>#DIV/0!</v>
      </c>
      <c r="S57" s="83" t="e">
        <f t="shared" si="11"/>
        <v>#DIV/0!</v>
      </c>
      <c r="T57" s="84" t="e">
        <f t="shared" si="12"/>
        <v>#DIV/0!</v>
      </c>
    </row>
    <row r="58" spans="1:20" x14ac:dyDescent="0.25">
      <c r="A58" s="392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</row>
    <row r="59" spans="1:20" x14ac:dyDescent="0.25">
      <c r="A59" s="392"/>
      <c r="B59" s="316" t="s">
        <v>226</v>
      </c>
      <c r="C59" s="56" t="s">
        <v>217</v>
      </c>
      <c r="D59" s="50">
        <v>27900</v>
      </c>
      <c r="E59" s="49">
        <v>12600</v>
      </c>
      <c r="F59" s="80"/>
      <c r="G59" s="80"/>
      <c r="H59" s="80"/>
      <c r="I59" s="80"/>
      <c r="J59" s="80"/>
      <c r="K59" s="80"/>
      <c r="L59" s="80"/>
      <c r="M59" s="80" t="e">
        <f t="shared" si="10"/>
        <v>#NUM!</v>
      </c>
      <c r="N59" s="80" t="e">
        <f t="shared" si="1"/>
        <v>#NUM!</v>
      </c>
      <c r="O59" s="80" t="e">
        <f t="shared" si="2"/>
        <v>#NUM!</v>
      </c>
      <c r="P59" s="81" t="e">
        <f t="shared" si="3"/>
        <v>#DIV/0!</v>
      </c>
      <c r="Q59" s="81" t="e">
        <f t="shared" si="4"/>
        <v>#NUM!</v>
      </c>
      <c r="R59" s="82" t="e">
        <f t="shared" si="5"/>
        <v>#DIV/0!</v>
      </c>
      <c r="S59" s="83" t="e">
        <f t="shared" si="11"/>
        <v>#DIV/0!</v>
      </c>
      <c r="T59" s="84" t="e">
        <f t="shared" si="12"/>
        <v>#DIV/0!</v>
      </c>
    </row>
    <row r="60" spans="1:20" x14ac:dyDescent="0.25">
      <c r="A60" s="392"/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</row>
    <row r="61" spans="1:20" x14ac:dyDescent="0.25">
      <c r="A61" s="392"/>
      <c r="B61" s="316" t="s">
        <v>220</v>
      </c>
      <c r="C61" s="56" t="s">
        <v>217</v>
      </c>
      <c r="D61" s="50">
        <v>27900</v>
      </c>
      <c r="E61" s="49">
        <v>12600</v>
      </c>
      <c r="F61" s="80"/>
      <c r="G61" s="80"/>
      <c r="H61" s="80"/>
      <c r="I61" s="80"/>
      <c r="J61" s="80"/>
      <c r="K61" s="80"/>
      <c r="L61" s="80"/>
      <c r="M61" s="80" t="e">
        <f t="shared" si="10"/>
        <v>#NUM!</v>
      </c>
      <c r="N61" s="80" t="e">
        <f t="shared" si="1"/>
        <v>#NUM!</v>
      </c>
      <c r="O61" s="80" t="e">
        <f t="shared" si="2"/>
        <v>#NUM!</v>
      </c>
      <c r="P61" s="81" t="e">
        <f t="shared" si="3"/>
        <v>#DIV/0!</v>
      </c>
      <c r="Q61" s="81" t="e">
        <f t="shared" si="4"/>
        <v>#NUM!</v>
      </c>
      <c r="R61" s="82" t="e">
        <f t="shared" si="5"/>
        <v>#DIV/0!</v>
      </c>
      <c r="S61" s="83" t="e">
        <f t="shared" si="11"/>
        <v>#DIV/0!</v>
      </c>
      <c r="T61" s="84" t="e">
        <f t="shared" si="12"/>
        <v>#DIV/0!</v>
      </c>
    </row>
    <row r="62" spans="1:20" x14ac:dyDescent="0.25">
      <c r="A62" s="392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</row>
    <row r="63" spans="1:20" x14ac:dyDescent="0.25">
      <c r="A63" s="392"/>
      <c r="B63" s="316" t="s">
        <v>221</v>
      </c>
      <c r="C63" s="56" t="s">
        <v>217</v>
      </c>
      <c r="D63" s="50">
        <v>46500</v>
      </c>
      <c r="E63" s="49">
        <v>21000</v>
      </c>
      <c r="F63" s="80"/>
      <c r="G63" s="80"/>
      <c r="H63" s="80"/>
      <c r="I63" s="80"/>
      <c r="J63" s="80"/>
      <c r="K63" s="80"/>
      <c r="L63" s="80"/>
      <c r="M63" s="80" t="e">
        <f t="shared" si="10"/>
        <v>#NUM!</v>
      </c>
      <c r="N63" s="80" t="e">
        <f t="shared" si="1"/>
        <v>#NUM!</v>
      </c>
      <c r="O63" s="80" t="e">
        <f t="shared" si="2"/>
        <v>#NUM!</v>
      </c>
      <c r="P63" s="81" t="e">
        <f t="shared" si="3"/>
        <v>#DIV/0!</v>
      </c>
      <c r="Q63" s="81" t="e">
        <f t="shared" si="4"/>
        <v>#NUM!</v>
      </c>
      <c r="R63" s="82" t="e">
        <f t="shared" si="5"/>
        <v>#DIV/0!</v>
      </c>
      <c r="S63" s="83" t="e">
        <f t="shared" si="11"/>
        <v>#DIV/0!</v>
      </c>
      <c r="T63" s="84" t="e">
        <f t="shared" si="12"/>
        <v>#DIV/0!</v>
      </c>
    </row>
    <row r="64" spans="1:20" x14ac:dyDescent="0.25">
      <c r="A64" s="392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</row>
    <row r="65" spans="1:20" x14ac:dyDescent="0.25">
      <c r="A65" s="392"/>
      <c r="B65" s="316" t="s">
        <v>227</v>
      </c>
      <c r="C65" s="56" t="s">
        <v>217</v>
      </c>
      <c r="D65" s="50">
        <v>46500</v>
      </c>
      <c r="E65" s="49">
        <v>21000</v>
      </c>
      <c r="F65" s="80"/>
      <c r="G65" s="80"/>
      <c r="H65" s="80"/>
      <c r="I65" s="80"/>
      <c r="J65" s="80"/>
      <c r="K65" s="80"/>
      <c r="L65" s="80"/>
      <c r="M65" s="80" t="e">
        <f t="shared" si="10"/>
        <v>#NUM!</v>
      </c>
      <c r="N65" s="80" t="e">
        <f t="shared" si="1"/>
        <v>#NUM!</v>
      </c>
      <c r="O65" s="80" t="e">
        <f t="shared" si="2"/>
        <v>#NUM!</v>
      </c>
      <c r="P65" s="81" t="e">
        <f t="shared" si="3"/>
        <v>#DIV/0!</v>
      </c>
      <c r="Q65" s="81" t="e">
        <f t="shared" si="4"/>
        <v>#NUM!</v>
      </c>
      <c r="R65" s="82" t="e">
        <f t="shared" si="5"/>
        <v>#DIV/0!</v>
      </c>
      <c r="S65" s="83" t="e">
        <f t="shared" si="11"/>
        <v>#DIV/0!</v>
      </c>
      <c r="T65" s="84" t="e">
        <f t="shared" si="12"/>
        <v>#DIV/0!</v>
      </c>
    </row>
    <row r="66" spans="1:20" x14ac:dyDescent="0.25">
      <c r="A66" s="392"/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</row>
    <row r="67" spans="1:20" x14ac:dyDescent="0.25">
      <c r="A67" s="392"/>
      <c r="B67" s="316" t="s">
        <v>222</v>
      </c>
      <c r="C67" s="56" t="s">
        <v>217</v>
      </c>
      <c r="D67" s="50">
        <v>30</v>
      </c>
      <c r="E67" s="49">
        <v>30</v>
      </c>
      <c r="F67" s="80"/>
      <c r="G67" s="80"/>
      <c r="H67" s="80"/>
      <c r="I67" s="80"/>
      <c r="J67" s="80"/>
      <c r="K67" s="80"/>
      <c r="L67" s="80"/>
      <c r="M67" s="80" t="e">
        <f t="shared" si="10"/>
        <v>#NUM!</v>
      </c>
      <c r="N67" s="80" t="e">
        <f t="shared" si="1"/>
        <v>#NUM!</v>
      </c>
      <c r="O67" s="80" t="e">
        <f t="shared" si="2"/>
        <v>#NUM!</v>
      </c>
      <c r="P67" s="81" t="e">
        <f t="shared" si="3"/>
        <v>#DIV/0!</v>
      </c>
      <c r="Q67" s="81" t="e">
        <f t="shared" si="4"/>
        <v>#NUM!</v>
      </c>
      <c r="R67" s="82" t="e">
        <f t="shared" si="5"/>
        <v>#DIV/0!</v>
      </c>
      <c r="S67" s="83" t="e">
        <f t="shared" si="11"/>
        <v>#DIV/0!</v>
      </c>
      <c r="T67" s="84" t="e">
        <f t="shared" si="12"/>
        <v>#DIV/0!</v>
      </c>
    </row>
    <row r="68" spans="1:20" x14ac:dyDescent="0.25">
      <c r="A68" s="392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</row>
    <row r="69" spans="1:20" x14ac:dyDescent="0.25">
      <c r="A69" s="392"/>
      <c r="B69" s="316" t="s">
        <v>306</v>
      </c>
      <c r="C69" s="56" t="s">
        <v>217</v>
      </c>
      <c r="D69" s="50">
        <v>27930</v>
      </c>
      <c r="E69" s="49">
        <v>12630</v>
      </c>
      <c r="F69" s="80"/>
      <c r="G69" s="80"/>
      <c r="H69" s="80"/>
      <c r="I69" s="80"/>
      <c r="J69" s="80"/>
      <c r="K69" s="80"/>
      <c r="L69" s="80"/>
      <c r="M69" s="80" t="e">
        <f t="shared" si="10"/>
        <v>#NUM!</v>
      </c>
      <c r="N69" s="80" t="e">
        <f t="shared" si="1"/>
        <v>#NUM!</v>
      </c>
      <c r="O69" s="80" t="e">
        <f t="shared" si="2"/>
        <v>#NUM!</v>
      </c>
      <c r="P69" s="81" t="e">
        <f t="shared" si="3"/>
        <v>#DIV/0!</v>
      </c>
      <c r="Q69" s="81" t="e">
        <f t="shared" si="4"/>
        <v>#NUM!</v>
      </c>
      <c r="R69" s="82" t="e">
        <f t="shared" si="5"/>
        <v>#DIV/0!</v>
      </c>
      <c r="S69" s="83" t="e">
        <f t="shared" si="11"/>
        <v>#DIV/0!</v>
      </c>
      <c r="T69" s="84" t="e">
        <f t="shared" si="12"/>
        <v>#DIV/0!</v>
      </c>
    </row>
    <row r="70" spans="1:20" x14ac:dyDescent="0.25">
      <c r="A70" s="392"/>
      <c r="B70" s="155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8"/>
      <c r="R70" s="157" t="s">
        <v>294</v>
      </c>
      <c r="S70" s="110" t="e">
        <f>SUM(S53:S69)</f>
        <v>#DIV/0!</v>
      </c>
      <c r="T70" s="111" t="e">
        <f>SUM(T53:T69)</f>
        <v>#DIV/0!</v>
      </c>
    </row>
    <row r="71" spans="1:20" x14ac:dyDescent="0.25">
      <c r="C71" s="3"/>
      <c r="D71" s="3"/>
    </row>
    <row r="72" spans="1:20" x14ac:dyDescent="0.25">
      <c r="C72" s="3"/>
      <c r="D72" s="3"/>
    </row>
    <row r="73" spans="1:20" x14ac:dyDescent="0.25">
      <c r="C73" s="3"/>
      <c r="D73" s="3"/>
    </row>
    <row r="74" spans="1:20" x14ac:dyDescent="0.25">
      <c r="C74" s="3"/>
      <c r="D74" s="3"/>
    </row>
    <row r="75" spans="1:20" x14ac:dyDescent="0.25">
      <c r="C75" s="3"/>
      <c r="D75" s="3"/>
    </row>
    <row r="76" spans="1:20" x14ac:dyDescent="0.25">
      <c r="C76" s="3"/>
      <c r="D76" s="3"/>
    </row>
    <row r="77" spans="1:20" x14ac:dyDescent="0.25">
      <c r="C77" s="3"/>
      <c r="D77" s="3"/>
    </row>
    <row r="78" spans="1:20" x14ac:dyDescent="0.25">
      <c r="C78" s="3"/>
      <c r="D78" s="3"/>
    </row>
    <row r="79" spans="1:20" x14ac:dyDescent="0.25">
      <c r="C79" s="3"/>
      <c r="D79" s="3"/>
    </row>
    <row r="80" spans="1:20" x14ac:dyDescent="0.25">
      <c r="C80" s="3"/>
      <c r="D80" s="3"/>
    </row>
    <row r="81" spans="3:4" x14ac:dyDescent="0.25">
      <c r="C81" s="3"/>
      <c r="D81" s="3"/>
    </row>
    <row r="82" spans="3:4" x14ac:dyDescent="0.25">
      <c r="C82" s="3"/>
      <c r="D82" s="3"/>
    </row>
    <row r="83" spans="3:4" x14ac:dyDescent="0.25">
      <c r="C83" s="3"/>
      <c r="D83" s="3"/>
    </row>
    <row r="84" spans="3:4" x14ac:dyDescent="0.25">
      <c r="C84" s="3"/>
      <c r="D84" s="3"/>
    </row>
    <row r="85" spans="3:4" x14ac:dyDescent="0.25">
      <c r="C85" s="3"/>
      <c r="D85" s="3"/>
    </row>
    <row r="86" spans="3:4" x14ac:dyDescent="0.25">
      <c r="C86" s="3"/>
      <c r="D86" s="3"/>
    </row>
    <row r="87" spans="3:4" x14ac:dyDescent="0.25">
      <c r="C87" s="3"/>
      <c r="D87" s="3"/>
    </row>
    <row r="88" spans="3:4" x14ac:dyDescent="0.25">
      <c r="C88" s="3"/>
      <c r="D88" s="3"/>
    </row>
    <row r="89" spans="3:4" x14ac:dyDescent="0.25">
      <c r="C89" s="3"/>
      <c r="D89" s="3"/>
    </row>
    <row r="90" spans="3:4" x14ac:dyDescent="0.25">
      <c r="C90" s="3"/>
      <c r="D90" s="3"/>
    </row>
    <row r="91" spans="3:4" x14ac:dyDescent="0.25">
      <c r="C91" s="3"/>
      <c r="D91" s="3"/>
    </row>
    <row r="92" spans="3:4" x14ac:dyDescent="0.25">
      <c r="C92" s="3"/>
      <c r="D92" s="3"/>
    </row>
    <row r="93" spans="3:4" x14ac:dyDescent="0.25">
      <c r="C93" s="3"/>
      <c r="D93" s="3"/>
    </row>
    <row r="94" spans="3:4" x14ac:dyDescent="0.25">
      <c r="C94" s="3"/>
      <c r="D94" s="3"/>
    </row>
    <row r="95" spans="3:4" x14ac:dyDescent="0.25">
      <c r="C95" s="3"/>
      <c r="D95" s="3"/>
    </row>
    <row r="96" spans="3:4" x14ac:dyDescent="0.25">
      <c r="C96" s="3"/>
      <c r="D96" s="3"/>
    </row>
    <row r="97" spans="3:4" x14ac:dyDescent="0.25">
      <c r="C97" s="3"/>
      <c r="D97" s="3"/>
    </row>
    <row r="98" spans="3:4" x14ac:dyDescent="0.25">
      <c r="C98" s="3"/>
      <c r="D98" s="3"/>
    </row>
    <row r="99" spans="3:4" x14ac:dyDescent="0.25">
      <c r="C99" s="3"/>
      <c r="D99" s="3"/>
    </row>
    <row r="100" spans="3:4" x14ac:dyDescent="0.25">
      <c r="C100" s="3"/>
      <c r="D100" s="3"/>
    </row>
    <row r="101" spans="3:4" x14ac:dyDescent="0.25">
      <c r="C101" s="3"/>
      <c r="D101" s="3"/>
    </row>
    <row r="102" spans="3:4" x14ac:dyDescent="0.25">
      <c r="C102" s="3"/>
      <c r="D102" s="3"/>
    </row>
    <row r="103" spans="3:4" x14ac:dyDescent="0.25">
      <c r="C103" s="3"/>
      <c r="D103" s="3"/>
    </row>
    <row r="104" spans="3:4" x14ac:dyDescent="0.25">
      <c r="C104" s="3"/>
      <c r="D104" s="3"/>
    </row>
    <row r="105" spans="3:4" x14ac:dyDescent="0.25">
      <c r="C105" s="3"/>
      <c r="D105" s="3"/>
    </row>
    <row r="106" spans="3:4" x14ac:dyDescent="0.25">
      <c r="C106" s="3"/>
      <c r="D106" s="3"/>
    </row>
    <row r="107" spans="3:4" x14ac:dyDescent="0.25">
      <c r="C107" s="3"/>
      <c r="D107" s="3"/>
    </row>
    <row r="108" spans="3:4" x14ac:dyDescent="0.25">
      <c r="C108" s="3"/>
      <c r="D108" s="3"/>
    </row>
    <row r="109" spans="3:4" x14ac:dyDescent="0.25">
      <c r="C109" s="3"/>
      <c r="D109" s="3"/>
    </row>
    <row r="110" spans="3:4" x14ac:dyDescent="0.25">
      <c r="C110" s="3"/>
      <c r="D110" s="3"/>
    </row>
    <row r="111" spans="3:4" x14ac:dyDescent="0.25">
      <c r="C111" s="3"/>
      <c r="D111" s="3"/>
    </row>
    <row r="112" spans="3:4" x14ac:dyDescent="0.25">
      <c r="C112" s="3"/>
      <c r="D112" s="3"/>
    </row>
    <row r="113" spans="3:4" x14ac:dyDescent="0.25">
      <c r="C113" s="3"/>
      <c r="D113" s="3"/>
    </row>
    <row r="114" spans="3:4" x14ac:dyDescent="0.25">
      <c r="C114" s="3"/>
      <c r="D114" s="3"/>
    </row>
    <row r="115" spans="3:4" x14ac:dyDescent="0.25">
      <c r="C115" s="3"/>
      <c r="D115" s="3"/>
    </row>
    <row r="116" spans="3:4" x14ac:dyDescent="0.25">
      <c r="C116" s="3"/>
      <c r="D116" s="3"/>
    </row>
    <row r="117" spans="3:4" x14ac:dyDescent="0.25">
      <c r="C117" s="3"/>
      <c r="D117" s="3"/>
    </row>
    <row r="118" spans="3:4" x14ac:dyDescent="0.25">
      <c r="C118" s="3"/>
      <c r="D118" s="3"/>
    </row>
    <row r="119" spans="3:4" x14ac:dyDescent="0.25">
      <c r="C119" s="3"/>
      <c r="D119" s="3"/>
    </row>
    <row r="120" spans="3:4" x14ac:dyDescent="0.25">
      <c r="C120" s="3"/>
      <c r="D120" s="3"/>
    </row>
    <row r="121" spans="3:4" x14ac:dyDescent="0.25">
      <c r="C121" s="3"/>
      <c r="D121" s="3"/>
    </row>
    <row r="122" spans="3:4" x14ac:dyDescent="0.25">
      <c r="C122" s="3"/>
      <c r="D122" s="3"/>
    </row>
    <row r="123" spans="3:4" x14ac:dyDescent="0.25">
      <c r="C123" s="3"/>
      <c r="D123" s="3"/>
    </row>
    <row r="124" spans="3:4" x14ac:dyDescent="0.25">
      <c r="C124" s="3"/>
      <c r="D124" s="3"/>
    </row>
    <row r="125" spans="3:4" x14ac:dyDescent="0.25">
      <c r="C125" s="3"/>
      <c r="D125" s="3"/>
    </row>
    <row r="126" spans="3:4" x14ac:dyDescent="0.25">
      <c r="C126" s="3"/>
      <c r="D126" s="3"/>
    </row>
    <row r="127" spans="3:4" x14ac:dyDescent="0.25">
      <c r="C127" s="3"/>
      <c r="D127" s="3"/>
    </row>
    <row r="128" spans="3:4" x14ac:dyDescent="0.25">
      <c r="C128" s="3"/>
      <c r="D128" s="3"/>
    </row>
    <row r="129" spans="3:4" x14ac:dyDescent="0.25">
      <c r="C129" s="3"/>
      <c r="D129" s="3"/>
    </row>
    <row r="130" spans="3:4" x14ac:dyDescent="0.25">
      <c r="C130" s="3"/>
      <c r="D130" s="3"/>
    </row>
    <row r="131" spans="3:4" x14ac:dyDescent="0.25">
      <c r="C131" s="3"/>
      <c r="D131" s="3"/>
    </row>
    <row r="132" spans="3:4" x14ac:dyDescent="0.25">
      <c r="C132" s="3"/>
      <c r="D132" s="3"/>
    </row>
    <row r="133" spans="3:4" x14ac:dyDescent="0.25">
      <c r="C133" s="3"/>
      <c r="D133" s="3"/>
    </row>
    <row r="134" spans="3:4" x14ac:dyDescent="0.25">
      <c r="C134" s="3"/>
      <c r="D134" s="3"/>
    </row>
    <row r="135" spans="3:4" x14ac:dyDescent="0.25">
      <c r="C135" s="3"/>
      <c r="D135" s="3"/>
    </row>
    <row r="136" spans="3:4" x14ac:dyDescent="0.25">
      <c r="C136" s="3"/>
      <c r="D136" s="3"/>
    </row>
    <row r="137" spans="3:4" x14ac:dyDescent="0.25">
      <c r="C137" s="3"/>
      <c r="D137" s="3"/>
    </row>
    <row r="138" spans="3:4" x14ac:dyDescent="0.25">
      <c r="C138" s="3"/>
      <c r="D138" s="3"/>
    </row>
    <row r="139" spans="3:4" x14ac:dyDescent="0.25">
      <c r="C139" s="3"/>
      <c r="D139" s="3"/>
    </row>
    <row r="140" spans="3:4" x14ac:dyDescent="0.25">
      <c r="C140" s="3"/>
      <c r="D140" s="3"/>
    </row>
    <row r="141" spans="3:4" x14ac:dyDescent="0.25">
      <c r="C141" s="3"/>
      <c r="D141" s="3"/>
    </row>
    <row r="142" spans="3:4" x14ac:dyDescent="0.25">
      <c r="C142" s="3"/>
      <c r="D142" s="3"/>
    </row>
    <row r="143" spans="3:4" x14ac:dyDescent="0.25">
      <c r="C143" s="3"/>
      <c r="D143" s="3"/>
    </row>
    <row r="144" spans="3:4" x14ac:dyDescent="0.25">
      <c r="C144" s="3"/>
      <c r="D144" s="3"/>
    </row>
    <row r="145" spans="3:4" x14ac:dyDescent="0.25">
      <c r="C145" s="3"/>
      <c r="D145" s="3"/>
    </row>
    <row r="146" spans="3:4" x14ac:dyDescent="0.25">
      <c r="C146" s="3"/>
      <c r="D146" s="3"/>
    </row>
    <row r="147" spans="3:4" x14ac:dyDescent="0.25">
      <c r="C147" s="3"/>
      <c r="D147" s="3"/>
    </row>
    <row r="148" spans="3:4" x14ac:dyDescent="0.25">
      <c r="C148" s="3"/>
      <c r="D148" s="3"/>
    </row>
    <row r="149" spans="3:4" x14ac:dyDescent="0.25">
      <c r="C149" s="3"/>
      <c r="D149" s="3"/>
    </row>
    <row r="150" spans="3:4" x14ac:dyDescent="0.25">
      <c r="C150" s="3"/>
      <c r="D150" s="3"/>
    </row>
    <row r="151" spans="3:4" x14ac:dyDescent="0.25">
      <c r="C151" s="3"/>
      <c r="D151" s="3"/>
    </row>
    <row r="152" spans="3:4" x14ac:dyDescent="0.25">
      <c r="C152" s="3"/>
      <c r="D152" s="3"/>
    </row>
    <row r="153" spans="3:4" x14ac:dyDescent="0.25">
      <c r="C153" s="3"/>
      <c r="D153" s="3"/>
    </row>
    <row r="154" spans="3:4" x14ac:dyDescent="0.25">
      <c r="C154" s="3"/>
      <c r="D154" s="3"/>
    </row>
    <row r="155" spans="3:4" x14ac:dyDescent="0.25">
      <c r="C155" s="3"/>
      <c r="D155" s="3"/>
    </row>
    <row r="156" spans="3:4" x14ac:dyDescent="0.25">
      <c r="C156" s="3"/>
      <c r="D156" s="3"/>
    </row>
    <row r="157" spans="3:4" x14ac:dyDescent="0.25">
      <c r="C157" s="3"/>
      <c r="D157" s="3"/>
    </row>
    <row r="158" spans="3:4" x14ac:dyDescent="0.25">
      <c r="C158" s="3"/>
      <c r="D158" s="3"/>
    </row>
    <row r="159" spans="3:4" x14ac:dyDescent="0.25">
      <c r="C159" s="3"/>
      <c r="D159" s="3"/>
    </row>
    <row r="160" spans="3:4" x14ac:dyDescent="0.25">
      <c r="C160" s="3"/>
      <c r="D160" s="3"/>
    </row>
    <row r="161" spans="3:4" x14ac:dyDescent="0.25">
      <c r="C161" s="3"/>
      <c r="D161" s="3"/>
    </row>
    <row r="162" spans="3:4" x14ac:dyDescent="0.25">
      <c r="C162" s="3"/>
      <c r="D162" s="3"/>
    </row>
    <row r="163" spans="3:4" x14ac:dyDescent="0.25">
      <c r="C163" s="3"/>
      <c r="D163" s="3"/>
    </row>
    <row r="164" spans="3:4" x14ac:dyDescent="0.25">
      <c r="C164" s="3"/>
      <c r="D164" s="3"/>
    </row>
    <row r="165" spans="3:4" x14ac:dyDescent="0.25">
      <c r="C165" s="3"/>
      <c r="D165" s="3"/>
    </row>
    <row r="166" spans="3:4" x14ac:dyDescent="0.25">
      <c r="C166" s="3"/>
      <c r="D166" s="3"/>
    </row>
    <row r="167" spans="3:4" x14ac:dyDescent="0.25">
      <c r="C167" s="3"/>
      <c r="D167" s="3"/>
    </row>
    <row r="168" spans="3:4" x14ac:dyDescent="0.25">
      <c r="C168" s="3"/>
      <c r="D168" s="3"/>
    </row>
    <row r="169" spans="3:4" x14ac:dyDescent="0.25">
      <c r="C169" s="3"/>
      <c r="D169" s="3"/>
    </row>
    <row r="170" spans="3:4" x14ac:dyDescent="0.25">
      <c r="C170" s="3"/>
      <c r="D170" s="3"/>
    </row>
    <row r="171" spans="3:4" x14ac:dyDescent="0.25">
      <c r="C171" s="3"/>
      <c r="D171" s="3"/>
    </row>
    <row r="172" spans="3:4" x14ac:dyDescent="0.25">
      <c r="C172" s="3"/>
      <c r="D172" s="3"/>
    </row>
    <row r="173" spans="3:4" x14ac:dyDescent="0.25">
      <c r="C173" s="3"/>
      <c r="D173" s="3"/>
    </row>
    <row r="174" spans="3:4" x14ac:dyDescent="0.25">
      <c r="C174" s="3"/>
      <c r="D174" s="3"/>
    </row>
    <row r="175" spans="3:4" x14ac:dyDescent="0.25">
      <c r="C175" s="3"/>
      <c r="D175" s="3"/>
    </row>
    <row r="176" spans="3:4" x14ac:dyDescent="0.25">
      <c r="C176" s="3"/>
      <c r="D176" s="3"/>
    </row>
    <row r="177" spans="3:4" x14ac:dyDescent="0.25">
      <c r="C177" s="3"/>
      <c r="D177" s="3"/>
    </row>
    <row r="178" spans="3:4" x14ac:dyDescent="0.25">
      <c r="C178" s="3"/>
      <c r="D178" s="3"/>
    </row>
    <row r="179" spans="3:4" x14ac:dyDescent="0.25">
      <c r="C179" s="3"/>
      <c r="D179" s="3"/>
    </row>
    <row r="180" spans="3:4" x14ac:dyDescent="0.25">
      <c r="C180" s="3"/>
      <c r="D180" s="3"/>
    </row>
    <row r="181" spans="3:4" x14ac:dyDescent="0.25">
      <c r="C181" s="3"/>
      <c r="D181" s="3"/>
    </row>
    <row r="182" spans="3:4" x14ac:dyDescent="0.25">
      <c r="C182" s="3"/>
      <c r="D182" s="3"/>
    </row>
    <row r="183" spans="3:4" x14ac:dyDescent="0.25">
      <c r="C183" s="3"/>
      <c r="D183" s="3"/>
    </row>
    <row r="184" spans="3:4" x14ac:dyDescent="0.25">
      <c r="C184" s="3"/>
      <c r="D184" s="3"/>
    </row>
    <row r="185" spans="3:4" x14ac:dyDescent="0.25">
      <c r="C185" s="3"/>
      <c r="D185" s="3"/>
    </row>
    <row r="186" spans="3:4" x14ac:dyDescent="0.25">
      <c r="C186" s="3"/>
      <c r="D186" s="3"/>
    </row>
    <row r="187" spans="3:4" x14ac:dyDescent="0.25">
      <c r="C187" s="3"/>
      <c r="D187" s="3"/>
    </row>
    <row r="188" spans="3:4" x14ac:dyDescent="0.25">
      <c r="C188" s="3"/>
      <c r="D188" s="3"/>
    </row>
    <row r="189" spans="3:4" x14ac:dyDescent="0.25">
      <c r="C189" s="3"/>
      <c r="D189" s="3"/>
    </row>
    <row r="190" spans="3:4" x14ac:dyDescent="0.25">
      <c r="C190" s="3"/>
      <c r="D190" s="3"/>
    </row>
    <row r="191" spans="3:4" x14ac:dyDescent="0.25">
      <c r="C191" s="3"/>
      <c r="D191" s="3"/>
    </row>
    <row r="192" spans="3:4" x14ac:dyDescent="0.25">
      <c r="C192" s="3"/>
      <c r="D192" s="3"/>
    </row>
    <row r="193" spans="3:4" x14ac:dyDescent="0.25">
      <c r="C193" s="3"/>
      <c r="D193" s="3"/>
    </row>
    <row r="194" spans="3:4" x14ac:dyDescent="0.25">
      <c r="C194" s="3"/>
      <c r="D194" s="3"/>
    </row>
    <row r="195" spans="3:4" x14ac:dyDescent="0.25">
      <c r="C195" s="3"/>
      <c r="D195" s="3"/>
    </row>
    <row r="196" spans="3:4" x14ac:dyDescent="0.25">
      <c r="C196" s="3"/>
      <c r="D196" s="3"/>
    </row>
    <row r="197" spans="3:4" x14ac:dyDescent="0.25">
      <c r="C197" s="3"/>
      <c r="D197" s="3"/>
    </row>
    <row r="198" spans="3:4" x14ac:dyDescent="0.25">
      <c r="C198" s="3"/>
      <c r="D198" s="3"/>
    </row>
    <row r="199" spans="3:4" x14ac:dyDescent="0.25">
      <c r="C199" s="3"/>
      <c r="D199" s="3"/>
    </row>
    <row r="200" spans="3:4" x14ac:dyDescent="0.25">
      <c r="C200" s="3"/>
      <c r="D200" s="3"/>
    </row>
    <row r="201" spans="3:4" x14ac:dyDescent="0.25">
      <c r="C201" s="3"/>
      <c r="D201" s="3"/>
    </row>
    <row r="202" spans="3:4" x14ac:dyDescent="0.25">
      <c r="C202" s="3"/>
      <c r="D202" s="3"/>
    </row>
    <row r="203" spans="3:4" x14ac:dyDescent="0.25">
      <c r="C203" s="3"/>
      <c r="D203" s="3"/>
    </row>
    <row r="204" spans="3:4" x14ac:dyDescent="0.25">
      <c r="C204" s="3"/>
      <c r="D204" s="3"/>
    </row>
    <row r="205" spans="3:4" x14ac:dyDescent="0.25">
      <c r="C205" s="3"/>
      <c r="D205" s="3"/>
    </row>
    <row r="206" spans="3:4" x14ac:dyDescent="0.25">
      <c r="C206" s="3"/>
      <c r="D206" s="3"/>
    </row>
    <row r="207" spans="3:4" x14ac:dyDescent="0.25">
      <c r="C207" s="3"/>
      <c r="D207" s="3"/>
    </row>
    <row r="208" spans="3:4" x14ac:dyDescent="0.25">
      <c r="C208" s="3"/>
      <c r="D208" s="3"/>
    </row>
    <row r="209" spans="3:4" x14ac:dyDescent="0.25">
      <c r="C209" s="3"/>
      <c r="D209" s="3"/>
    </row>
    <row r="210" spans="3:4" x14ac:dyDescent="0.25">
      <c r="C210" s="3"/>
      <c r="D210" s="3"/>
    </row>
    <row r="211" spans="3:4" x14ac:dyDescent="0.25">
      <c r="C211" s="3"/>
      <c r="D211" s="3"/>
    </row>
    <row r="212" spans="3:4" x14ac:dyDescent="0.25">
      <c r="C212" s="3"/>
      <c r="D212" s="3"/>
    </row>
    <row r="213" spans="3:4" x14ac:dyDescent="0.25">
      <c r="C213" s="3"/>
      <c r="D213" s="3"/>
    </row>
    <row r="214" spans="3:4" x14ac:dyDescent="0.25">
      <c r="C214" s="3"/>
      <c r="D214" s="3"/>
    </row>
    <row r="215" spans="3:4" x14ac:dyDescent="0.25">
      <c r="C215" s="3"/>
      <c r="D215" s="3"/>
    </row>
    <row r="216" spans="3:4" x14ac:dyDescent="0.25">
      <c r="C216" s="3"/>
      <c r="D216" s="3"/>
    </row>
    <row r="217" spans="3:4" x14ac:dyDescent="0.25">
      <c r="C217" s="3"/>
      <c r="D217" s="3"/>
    </row>
    <row r="218" spans="3:4" x14ac:dyDescent="0.25">
      <c r="C218" s="3"/>
      <c r="D218" s="3"/>
    </row>
    <row r="219" spans="3:4" x14ac:dyDescent="0.25">
      <c r="C219" s="3"/>
      <c r="D219" s="3"/>
    </row>
    <row r="220" spans="3:4" x14ac:dyDescent="0.25">
      <c r="C220" s="3"/>
      <c r="D220" s="3"/>
    </row>
    <row r="221" spans="3:4" x14ac:dyDescent="0.25">
      <c r="C221" s="3"/>
      <c r="D221" s="3"/>
    </row>
    <row r="222" spans="3:4" x14ac:dyDescent="0.25">
      <c r="C222" s="3"/>
      <c r="D222" s="3"/>
    </row>
    <row r="223" spans="3:4" x14ac:dyDescent="0.25">
      <c r="C223" s="3"/>
      <c r="D223" s="3"/>
    </row>
    <row r="224" spans="3:4" x14ac:dyDescent="0.25">
      <c r="C224" s="3"/>
      <c r="D224" s="3"/>
    </row>
    <row r="225" spans="3:4" x14ac:dyDescent="0.25">
      <c r="C225" s="3"/>
      <c r="D225" s="3"/>
    </row>
    <row r="226" spans="3:4" x14ac:dyDescent="0.25">
      <c r="C226" s="3"/>
      <c r="D226" s="3"/>
    </row>
    <row r="227" spans="3:4" x14ac:dyDescent="0.25">
      <c r="C227" s="3"/>
      <c r="D227" s="3"/>
    </row>
    <row r="228" spans="3:4" x14ac:dyDescent="0.25">
      <c r="C228" s="3"/>
      <c r="D228" s="3"/>
    </row>
    <row r="229" spans="3:4" x14ac:dyDescent="0.25">
      <c r="C229" s="3"/>
      <c r="D229" s="3"/>
    </row>
    <row r="230" spans="3:4" x14ac:dyDescent="0.25">
      <c r="C230" s="3"/>
      <c r="D230" s="3"/>
    </row>
    <row r="231" spans="3:4" x14ac:dyDescent="0.25">
      <c r="C231" s="3"/>
      <c r="D231" s="3"/>
    </row>
    <row r="232" spans="3:4" x14ac:dyDescent="0.25">
      <c r="C232" s="3"/>
      <c r="D232" s="3"/>
    </row>
    <row r="233" spans="3:4" x14ac:dyDescent="0.25">
      <c r="C233" s="3"/>
      <c r="D233" s="3"/>
    </row>
    <row r="234" spans="3:4" x14ac:dyDescent="0.25">
      <c r="C234" s="3"/>
      <c r="D234" s="3"/>
    </row>
    <row r="235" spans="3:4" x14ac:dyDescent="0.25">
      <c r="C235" s="3"/>
      <c r="D235" s="3"/>
    </row>
    <row r="236" spans="3:4" x14ac:dyDescent="0.25">
      <c r="C236" s="3"/>
      <c r="D236" s="3"/>
    </row>
    <row r="237" spans="3:4" x14ac:dyDescent="0.25">
      <c r="C237" s="3"/>
      <c r="D237" s="3"/>
    </row>
    <row r="238" spans="3:4" x14ac:dyDescent="0.25">
      <c r="C238" s="3"/>
      <c r="D238" s="3"/>
    </row>
    <row r="239" spans="3:4" x14ac:dyDescent="0.25">
      <c r="C239" s="3"/>
      <c r="D239" s="3"/>
    </row>
    <row r="240" spans="3:4" x14ac:dyDescent="0.25">
      <c r="C240" s="3"/>
      <c r="D240" s="3"/>
    </row>
    <row r="241" spans="3:4" x14ac:dyDescent="0.25">
      <c r="C241" s="3"/>
      <c r="D241" s="3"/>
    </row>
    <row r="242" spans="3:4" x14ac:dyDescent="0.25">
      <c r="C242" s="3"/>
      <c r="D242" s="3"/>
    </row>
    <row r="243" spans="3:4" x14ac:dyDescent="0.25">
      <c r="C243" s="3"/>
      <c r="D243" s="3"/>
    </row>
    <row r="244" spans="3:4" x14ac:dyDescent="0.25">
      <c r="C244" s="3"/>
      <c r="D244" s="3"/>
    </row>
    <row r="245" spans="3:4" x14ac:dyDescent="0.25">
      <c r="C245" s="3"/>
      <c r="D245" s="3"/>
    </row>
    <row r="246" spans="3:4" x14ac:dyDescent="0.25">
      <c r="C246" s="3"/>
      <c r="D246" s="3"/>
    </row>
    <row r="247" spans="3:4" x14ac:dyDescent="0.25">
      <c r="C247" s="3"/>
      <c r="D247" s="3"/>
    </row>
    <row r="248" spans="3:4" x14ac:dyDescent="0.25">
      <c r="C248" s="3"/>
      <c r="D248" s="3"/>
    </row>
    <row r="249" spans="3:4" x14ac:dyDescent="0.25">
      <c r="C249" s="3"/>
      <c r="D249" s="3"/>
    </row>
    <row r="250" spans="3:4" x14ac:dyDescent="0.25">
      <c r="C250" s="3"/>
      <c r="D250" s="3"/>
    </row>
    <row r="251" spans="3:4" x14ac:dyDescent="0.25">
      <c r="C251" s="3"/>
      <c r="D251" s="3"/>
    </row>
    <row r="252" spans="3:4" x14ac:dyDescent="0.25">
      <c r="C252" s="3"/>
      <c r="D252" s="3"/>
    </row>
    <row r="253" spans="3:4" x14ac:dyDescent="0.25">
      <c r="C253" s="3"/>
      <c r="D253" s="3"/>
    </row>
    <row r="254" spans="3:4" x14ac:dyDescent="0.25">
      <c r="C254" s="3"/>
      <c r="D254" s="3"/>
    </row>
    <row r="255" spans="3:4" x14ac:dyDescent="0.25">
      <c r="C255" s="3"/>
      <c r="D255" s="3"/>
    </row>
    <row r="256" spans="3:4" x14ac:dyDescent="0.25">
      <c r="C256" s="3"/>
      <c r="D256" s="3"/>
    </row>
    <row r="257" spans="3:4" x14ac:dyDescent="0.25">
      <c r="C257" s="3"/>
      <c r="D257" s="3"/>
    </row>
    <row r="258" spans="3:4" x14ac:dyDescent="0.25">
      <c r="C258" s="3"/>
      <c r="D258" s="3"/>
    </row>
    <row r="259" spans="3:4" x14ac:dyDescent="0.25">
      <c r="C259" s="3"/>
      <c r="D259" s="3"/>
    </row>
    <row r="260" spans="3:4" x14ac:dyDescent="0.25">
      <c r="C260" s="3"/>
      <c r="D260" s="3"/>
    </row>
    <row r="261" spans="3:4" x14ac:dyDescent="0.25">
      <c r="C261" s="3"/>
      <c r="D261" s="3"/>
    </row>
    <row r="262" spans="3:4" x14ac:dyDescent="0.25">
      <c r="C262" s="3"/>
      <c r="D262" s="3"/>
    </row>
    <row r="263" spans="3:4" x14ac:dyDescent="0.25">
      <c r="C263" s="3"/>
      <c r="D263" s="3"/>
    </row>
    <row r="264" spans="3:4" x14ac:dyDescent="0.25">
      <c r="C264" s="3"/>
      <c r="D264" s="3"/>
    </row>
    <row r="265" spans="3:4" x14ac:dyDescent="0.25">
      <c r="C265" s="3"/>
      <c r="D265" s="3"/>
    </row>
    <row r="266" spans="3:4" x14ac:dyDescent="0.25">
      <c r="C266" s="3"/>
      <c r="D266" s="3"/>
    </row>
    <row r="267" spans="3:4" x14ac:dyDescent="0.25">
      <c r="C267" s="3"/>
      <c r="D267" s="3"/>
    </row>
    <row r="268" spans="3:4" x14ac:dyDescent="0.25">
      <c r="C268" s="3"/>
      <c r="D268" s="3"/>
    </row>
    <row r="269" spans="3:4" x14ac:dyDescent="0.25">
      <c r="C269" s="3"/>
      <c r="D269" s="3"/>
    </row>
    <row r="270" spans="3:4" x14ac:dyDescent="0.25">
      <c r="C270" s="3"/>
      <c r="D270" s="3"/>
    </row>
    <row r="271" spans="3:4" x14ac:dyDescent="0.25">
      <c r="C271" s="3"/>
      <c r="D271" s="3"/>
    </row>
    <row r="272" spans="3:4" x14ac:dyDescent="0.25">
      <c r="C272" s="3"/>
      <c r="D272" s="3"/>
    </row>
    <row r="273" spans="3:4" x14ac:dyDescent="0.25">
      <c r="C273" s="3"/>
      <c r="D273" s="3"/>
    </row>
    <row r="274" spans="3:4" x14ac:dyDescent="0.25">
      <c r="C274" s="3"/>
      <c r="D274" s="3"/>
    </row>
    <row r="275" spans="3:4" x14ac:dyDescent="0.25">
      <c r="C275" s="3"/>
      <c r="D275" s="3"/>
    </row>
    <row r="276" spans="3:4" x14ac:dyDescent="0.25">
      <c r="C276" s="3"/>
      <c r="D276" s="3"/>
    </row>
    <row r="277" spans="3:4" x14ac:dyDescent="0.25">
      <c r="C277" s="3"/>
      <c r="D277" s="3"/>
    </row>
    <row r="278" spans="3:4" x14ac:dyDescent="0.25">
      <c r="C278" s="3"/>
      <c r="D278" s="3"/>
    </row>
    <row r="279" spans="3:4" x14ac:dyDescent="0.25">
      <c r="C279" s="3"/>
      <c r="D279" s="3"/>
    </row>
    <row r="280" spans="3:4" x14ac:dyDescent="0.25">
      <c r="C280" s="3"/>
      <c r="D280" s="3"/>
    </row>
    <row r="281" spans="3:4" x14ac:dyDescent="0.25">
      <c r="C281" s="3"/>
      <c r="D281" s="3"/>
    </row>
    <row r="282" spans="3:4" x14ac:dyDescent="0.25">
      <c r="C282" s="3"/>
      <c r="D282" s="3"/>
    </row>
    <row r="283" spans="3:4" x14ac:dyDescent="0.25">
      <c r="C283" s="3"/>
      <c r="D283" s="3"/>
    </row>
    <row r="284" spans="3:4" x14ac:dyDescent="0.25">
      <c r="C284" s="3"/>
      <c r="D284" s="3"/>
    </row>
    <row r="285" spans="3:4" x14ac:dyDescent="0.25">
      <c r="C285" s="3"/>
      <c r="D285" s="3"/>
    </row>
    <row r="286" spans="3:4" x14ac:dyDescent="0.25">
      <c r="C286" s="3"/>
      <c r="D286" s="3"/>
    </row>
    <row r="287" spans="3:4" x14ac:dyDescent="0.25">
      <c r="C287" s="3"/>
      <c r="D287" s="3"/>
    </row>
    <row r="288" spans="3:4" x14ac:dyDescent="0.25">
      <c r="C288" s="3"/>
      <c r="D288" s="3"/>
    </row>
    <row r="289" spans="3:4" x14ac:dyDescent="0.25">
      <c r="C289" s="3"/>
      <c r="D289" s="3"/>
    </row>
    <row r="290" spans="3:4" x14ac:dyDescent="0.25">
      <c r="C290" s="3"/>
      <c r="D290" s="3"/>
    </row>
    <row r="291" spans="3:4" x14ac:dyDescent="0.25">
      <c r="C291" s="3"/>
      <c r="D291" s="3"/>
    </row>
    <row r="292" spans="3:4" x14ac:dyDescent="0.25">
      <c r="C292" s="3"/>
      <c r="D292" s="3"/>
    </row>
    <row r="293" spans="3:4" x14ac:dyDescent="0.25">
      <c r="C293" s="3"/>
      <c r="D293" s="3"/>
    </row>
    <row r="294" spans="3:4" x14ac:dyDescent="0.25">
      <c r="C294" s="3"/>
      <c r="D294" s="3"/>
    </row>
    <row r="295" spans="3:4" x14ac:dyDescent="0.25">
      <c r="C295" s="3"/>
      <c r="D295" s="3"/>
    </row>
    <row r="296" spans="3:4" x14ac:dyDescent="0.25">
      <c r="C296" s="3"/>
      <c r="D296" s="3"/>
    </row>
    <row r="297" spans="3:4" x14ac:dyDescent="0.25">
      <c r="C297" s="3"/>
      <c r="D297" s="3"/>
    </row>
    <row r="298" spans="3:4" x14ac:dyDescent="0.25">
      <c r="C298" s="3"/>
      <c r="D298" s="3"/>
    </row>
    <row r="299" spans="3:4" x14ac:dyDescent="0.25">
      <c r="C299" s="3"/>
      <c r="D299" s="3"/>
    </row>
    <row r="300" spans="3:4" x14ac:dyDescent="0.25">
      <c r="C300" s="3"/>
      <c r="D300" s="3"/>
    </row>
    <row r="301" spans="3:4" x14ac:dyDescent="0.25">
      <c r="C301" s="3"/>
      <c r="D301" s="3"/>
    </row>
    <row r="302" spans="3:4" x14ac:dyDescent="0.25">
      <c r="C302" s="3"/>
      <c r="D302" s="3"/>
    </row>
    <row r="303" spans="3:4" x14ac:dyDescent="0.25">
      <c r="C303" s="3"/>
      <c r="D303" s="3"/>
    </row>
    <row r="304" spans="3:4" x14ac:dyDescent="0.25">
      <c r="C304" s="3"/>
      <c r="D304" s="3"/>
    </row>
    <row r="305" spans="3:4" x14ac:dyDescent="0.25">
      <c r="C305" s="3"/>
      <c r="D305" s="3"/>
    </row>
    <row r="306" spans="3:4" x14ac:dyDescent="0.25">
      <c r="C306" s="3"/>
      <c r="D306" s="3"/>
    </row>
    <row r="307" spans="3:4" x14ac:dyDescent="0.25">
      <c r="C307" s="3"/>
      <c r="D307" s="3"/>
    </row>
    <row r="308" spans="3:4" x14ac:dyDescent="0.25">
      <c r="C308" s="3"/>
      <c r="D308" s="3"/>
    </row>
    <row r="309" spans="3:4" x14ac:dyDescent="0.25">
      <c r="C309" s="3"/>
      <c r="D309" s="3"/>
    </row>
    <row r="310" spans="3:4" x14ac:dyDescent="0.25">
      <c r="C310" s="3"/>
      <c r="D310" s="3"/>
    </row>
    <row r="311" spans="3:4" x14ac:dyDescent="0.25">
      <c r="C311" s="3"/>
      <c r="D311" s="3"/>
    </row>
    <row r="312" spans="3:4" x14ac:dyDescent="0.25">
      <c r="C312" s="3"/>
      <c r="D312" s="3"/>
    </row>
    <row r="313" spans="3:4" x14ac:dyDescent="0.25">
      <c r="C313" s="3"/>
      <c r="D313" s="3"/>
    </row>
    <row r="314" spans="3:4" x14ac:dyDescent="0.25">
      <c r="C314" s="3"/>
      <c r="D314" s="3"/>
    </row>
    <row r="315" spans="3:4" x14ac:dyDescent="0.25">
      <c r="C315" s="3"/>
      <c r="D315" s="3"/>
    </row>
    <row r="316" spans="3:4" x14ac:dyDescent="0.25">
      <c r="C316" s="3"/>
      <c r="D316" s="3"/>
    </row>
    <row r="317" spans="3:4" x14ac:dyDescent="0.25">
      <c r="C317" s="3"/>
      <c r="D317" s="3"/>
    </row>
    <row r="318" spans="3:4" x14ac:dyDescent="0.25">
      <c r="C318" s="3"/>
      <c r="D318" s="3"/>
    </row>
    <row r="319" spans="3:4" x14ac:dyDescent="0.25">
      <c r="C319" s="3"/>
      <c r="D319" s="3"/>
    </row>
    <row r="320" spans="3:4" x14ac:dyDescent="0.25">
      <c r="C320" s="3"/>
      <c r="D320" s="3"/>
    </row>
    <row r="321" spans="3:4" x14ac:dyDescent="0.25">
      <c r="C321" s="3"/>
      <c r="D321" s="3"/>
    </row>
    <row r="322" spans="3:4" x14ac:dyDescent="0.25">
      <c r="C322" s="3"/>
      <c r="D322" s="3"/>
    </row>
    <row r="323" spans="3:4" x14ac:dyDescent="0.25">
      <c r="C323" s="3"/>
      <c r="D323" s="3"/>
    </row>
    <row r="324" spans="3:4" x14ac:dyDescent="0.25">
      <c r="C324" s="3"/>
      <c r="D324" s="3"/>
    </row>
    <row r="325" spans="3:4" x14ac:dyDescent="0.25">
      <c r="C325" s="3"/>
      <c r="D325" s="3"/>
    </row>
    <row r="326" spans="3:4" x14ac:dyDescent="0.25">
      <c r="C326" s="3"/>
      <c r="D326" s="3"/>
    </row>
    <row r="327" spans="3:4" x14ac:dyDescent="0.25">
      <c r="C327" s="3"/>
      <c r="D327" s="3"/>
    </row>
    <row r="328" spans="3:4" x14ac:dyDescent="0.25">
      <c r="C328" s="3"/>
      <c r="D328" s="3"/>
    </row>
    <row r="329" spans="3:4" x14ac:dyDescent="0.25">
      <c r="C329" s="3"/>
      <c r="D329" s="3"/>
    </row>
    <row r="330" spans="3:4" x14ac:dyDescent="0.25">
      <c r="C330" s="3"/>
      <c r="D330" s="3"/>
    </row>
    <row r="331" spans="3:4" x14ac:dyDescent="0.25">
      <c r="C331" s="3"/>
      <c r="D331" s="3"/>
    </row>
    <row r="332" spans="3:4" x14ac:dyDescent="0.25">
      <c r="C332" s="3"/>
      <c r="D332" s="3"/>
    </row>
    <row r="333" spans="3:4" x14ac:dyDescent="0.25">
      <c r="C333" s="3"/>
      <c r="D333" s="3"/>
    </row>
    <row r="334" spans="3:4" x14ac:dyDescent="0.25">
      <c r="C334" s="3"/>
      <c r="D334" s="3"/>
    </row>
    <row r="335" spans="3:4" x14ac:dyDescent="0.25">
      <c r="C335" s="3"/>
      <c r="D335" s="3"/>
    </row>
    <row r="336" spans="3:4" x14ac:dyDescent="0.25">
      <c r="C336" s="3"/>
      <c r="D336" s="3"/>
    </row>
    <row r="337" spans="3:4" x14ac:dyDescent="0.25">
      <c r="C337" s="3"/>
      <c r="D337" s="3"/>
    </row>
    <row r="338" spans="3:4" x14ac:dyDescent="0.25">
      <c r="C338" s="3"/>
      <c r="D338" s="3"/>
    </row>
    <row r="339" spans="3:4" x14ac:dyDescent="0.25">
      <c r="C339" s="3"/>
      <c r="D339" s="3"/>
    </row>
    <row r="340" spans="3:4" x14ac:dyDescent="0.25">
      <c r="C340" s="3"/>
      <c r="D340" s="3"/>
    </row>
    <row r="341" spans="3:4" x14ac:dyDescent="0.25">
      <c r="C341" s="3"/>
      <c r="D341" s="3"/>
    </row>
    <row r="342" spans="3:4" x14ac:dyDescent="0.25">
      <c r="C342" s="3"/>
      <c r="D342" s="3"/>
    </row>
    <row r="343" spans="3:4" x14ac:dyDescent="0.25">
      <c r="C343" s="3"/>
      <c r="D343" s="3"/>
    </row>
    <row r="344" spans="3:4" x14ac:dyDescent="0.25">
      <c r="C344" s="3"/>
      <c r="D344" s="3"/>
    </row>
    <row r="345" spans="3:4" x14ac:dyDescent="0.25">
      <c r="C345" s="3"/>
      <c r="D345" s="3"/>
    </row>
    <row r="346" spans="3:4" x14ac:dyDescent="0.25">
      <c r="C346" s="3"/>
      <c r="D346" s="3"/>
    </row>
    <row r="347" spans="3:4" x14ac:dyDescent="0.25">
      <c r="C347" s="3"/>
      <c r="D347" s="3"/>
    </row>
    <row r="348" spans="3:4" x14ac:dyDescent="0.25">
      <c r="C348" s="3"/>
      <c r="D348" s="3"/>
    </row>
    <row r="349" spans="3:4" x14ac:dyDescent="0.25">
      <c r="C349" s="3"/>
      <c r="D349" s="3"/>
    </row>
    <row r="350" spans="3:4" x14ac:dyDescent="0.25">
      <c r="C350" s="3"/>
      <c r="D350" s="3"/>
    </row>
    <row r="351" spans="3:4" x14ac:dyDescent="0.25">
      <c r="C351" s="3"/>
      <c r="D351" s="3"/>
    </row>
    <row r="352" spans="3:4" x14ac:dyDescent="0.25">
      <c r="C352" s="3"/>
      <c r="D352" s="3"/>
    </row>
    <row r="353" spans="3:4" x14ac:dyDescent="0.25">
      <c r="C353" s="3"/>
      <c r="D353" s="3"/>
    </row>
    <row r="354" spans="3:4" x14ac:dyDescent="0.25">
      <c r="C354" s="3"/>
      <c r="D354" s="3"/>
    </row>
    <row r="355" spans="3:4" x14ac:dyDescent="0.25">
      <c r="C355" s="3"/>
      <c r="D355" s="3"/>
    </row>
    <row r="356" spans="3:4" x14ac:dyDescent="0.25">
      <c r="C356" s="3"/>
      <c r="D356" s="3"/>
    </row>
    <row r="357" spans="3:4" x14ac:dyDescent="0.25">
      <c r="C357" s="3"/>
      <c r="D357" s="3"/>
    </row>
    <row r="358" spans="3:4" x14ac:dyDescent="0.25">
      <c r="C358" s="3"/>
      <c r="D358" s="3"/>
    </row>
    <row r="359" spans="3:4" x14ac:dyDescent="0.25">
      <c r="C359" s="3"/>
      <c r="D359" s="3"/>
    </row>
    <row r="360" spans="3:4" x14ac:dyDescent="0.25">
      <c r="C360" s="3"/>
      <c r="D360" s="3"/>
    </row>
    <row r="361" spans="3:4" x14ac:dyDescent="0.25">
      <c r="C361" s="3"/>
      <c r="D361" s="3"/>
    </row>
    <row r="362" spans="3:4" x14ac:dyDescent="0.25">
      <c r="C362" s="3"/>
      <c r="D362" s="3"/>
    </row>
    <row r="363" spans="3:4" x14ac:dyDescent="0.25">
      <c r="C363" s="3"/>
      <c r="D363" s="3"/>
    </row>
    <row r="364" spans="3:4" x14ac:dyDescent="0.25">
      <c r="C364" s="3"/>
      <c r="D364" s="3"/>
    </row>
    <row r="365" spans="3:4" x14ac:dyDescent="0.25">
      <c r="C365" s="3"/>
      <c r="D365" s="3"/>
    </row>
    <row r="366" spans="3:4" x14ac:dyDescent="0.25">
      <c r="C366" s="3"/>
      <c r="D366" s="3"/>
    </row>
    <row r="367" spans="3:4" x14ac:dyDescent="0.25">
      <c r="C367" s="3"/>
      <c r="D367" s="3"/>
    </row>
    <row r="368" spans="3:4" x14ac:dyDescent="0.25">
      <c r="C368" s="3"/>
      <c r="D368" s="3"/>
    </row>
    <row r="369" spans="3:4" x14ac:dyDescent="0.25">
      <c r="C369" s="3"/>
      <c r="D369" s="3"/>
    </row>
    <row r="370" spans="3:4" x14ac:dyDescent="0.25">
      <c r="C370" s="3"/>
      <c r="D370" s="3"/>
    </row>
    <row r="371" spans="3:4" x14ac:dyDescent="0.25">
      <c r="C371" s="3"/>
      <c r="D371" s="3"/>
    </row>
    <row r="372" spans="3:4" x14ac:dyDescent="0.25">
      <c r="C372" s="3"/>
      <c r="D372" s="3"/>
    </row>
    <row r="373" spans="3:4" x14ac:dyDescent="0.25">
      <c r="C373" s="3"/>
      <c r="D373" s="3"/>
    </row>
    <row r="374" spans="3:4" x14ac:dyDescent="0.25">
      <c r="C374" s="3"/>
      <c r="D374" s="3"/>
    </row>
    <row r="375" spans="3:4" x14ac:dyDescent="0.25">
      <c r="C375" s="3"/>
      <c r="D375" s="3"/>
    </row>
    <row r="376" spans="3:4" x14ac:dyDescent="0.25">
      <c r="C376" s="3"/>
      <c r="D376" s="3"/>
    </row>
    <row r="377" spans="3:4" x14ac:dyDescent="0.25">
      <c r="C377" s="3"/>
      <c r="D377" s="3"/>
    </row>
    <row r="378" spans="3:4" x14ac:dyDescent="0.25">
      <c r="C378" s="3"/>
      <c r="D378" s="3"/>
    </row>
    <row r="379" spans="3:4" x14ac:dyDescent="0.25">
      <c r="C379" s="3"/>
      <c r="D379" s="3"/>
    </row>
    <row r="380" spans="3:4" x14ac:dyDescent="0.25">
      <c r="C380" s="3"/>
      <c r="D380" s="3"/>
    </row>
    <row r="381" spans="3:4" x14ac:dyDescent="0.25">
      <c r="C381" s="3"/>
      <c r="D381" s="3"/>
    </row>
    <row r="382" spans="3:4" x14ac:dyDescent="0.25">
      <c r="C382" s="3"/>
      <c r="D382" s="3"/>
    </row>
    <row r="383" spans="3:4" x14ac:dyDescent="0.25">
      <c r="C383" s="3"/>
      <c r="D383" s="3"/>
    </row>
    <row r="384" spans="3:4" x14ac:dyDescent="0.25">
      <c r="C384" s="3"/>
      <c r="D384" s="3"/>
    </row>
    <row r="385" spans="3:4" x14ac:dyDescent="0.25">
      <c r="C385" s="3"/>
      <c r="D385" s="3"/>
    </row>
    <row r="386" spans="3:4" x14ac:dyDescent="0.25">
      <c r="C386" s="3"/>
      <c r="D386" s="3"/>
    </row>
    <row r="387" spans="3:4" x14ac:dyDescent="0.25">
      <c r="C387" s="3"/>
      <c r="D387" s="3"/>
    </row>
    <row r="388" spans="3:4" x14ac:dyDescent="0.25">
      <c r="C388" s="3"/>
      <c r="D388" s="3"/>
    </row>
    <row r="389" spans="3:4" x14ac:dyDescent="0.25">
      <c r="C389" s="3"/>
      <c r="D389" s="3"/>
    </row>
    <row r="390" spans="3:4" x14ac:dyDescent="0.25">
      <c r="C390" s="3"/>
      <c r="D390" s="3"/>
    </row>
    <row r="391" spans="3:4" x14ac:dyDescent="0.25">
      <c r="C391" s="3"/>
      <c r="D391" s="3"/>
    </row>
    <row r="392" spans="3:4" x14ac:dyDescent="0.25">
      <c r="C392" s="3"/>
      <c r="D392" s="3"/>
    </row>
    <row r="393" spans="3:4" x14ac:dyDescent="0.25">
      <c r="C393" s="3"/>
      <c r="D393" s="3"/>
    </row>
    <row r="394" spans="3:4" x14ac:dyDescent="0.25">
      <c r="C394" s="3"/>
      <c r="D394" s="3"/>
    </row>
    <row r="395" spans="3:4" x14ac:dyDescent="0.25">
      <c r="C395" s="3"/>
      <c r="D395" s="3"/>
    </row>
    <row r="396" spans="3:4" x14ac:dyDescent="0.25">
      <c r="C396" s="3"/>
      <c r="D396" s="3"/>
    </row>
    <row r="397" spans="3:4" x14ac:dyDescent="0.25">
      <c r="C397" s="3"/>
      <c r="D397" s="3"/>
    </row>
    <row r="398" spans="3:4" x14ac:dyDescent="0.25">
      <c r="C398" s="3"/>
      <c r="D398" s="3"/>
    </row>
    <row r="399" spans="3:4" x14ac:dyDescent="0.25">
      <c r="C399" s="3"/>
      <c r="D399" s="3"/>
    </row>
    <row r="400" spans="3:4" x14ac:dyDescent="0.25">
      <c r="C400" s="3"/>
      <c r="D400" s="3"/>
    </row>
    <row r="401" spans="3:4" x14ac:dyDescent="0.25">
      <c r="C401" s="3"/>
      <c r="D401" s="3"/>
    </row>
    <row r="402" spans="3:4" x14ac:dyDescent="0.25">
      <c r="C402" s="3"/>
      <c r="D402" s="3"/>
    </row>
    <row r="403" spans="3:4" x14ac:dyDescent="0.25">
      <c r="C403" s="3"/>
      <c r="D403" s="3"/>
    </row>
    <row r="404" spans="3:4" x14ac:dyDescent="0.25">
      <c r="C404" s="3"/>
      <c r="D404" s="3"/>
    </row>
    <row r="405" spans="3:4" x14ac:dyDescent="0.25">
      <c r="C405" s="3"/>
      <c r="D405" s="3"/>
    </row>
    <row r="406" spans="3:4" x14ac:dyDescent="0.25">
      <c r="C406" s="3"/>
      <c r="D406" s="3"/>
    </row>
    <row r="407" spans="3:4" x14ac:dyDescent="0.25">
      <c r="C407" s="3"/>
      <c r="D407" s="3"/>
    </row>
    <row r="408" spans="3:4" x14ac:dyDescent="0.25">
      <c r="C408" s="3"/>
      <c r="D408" s="3"/>
    </row>
    <row r="409" spans="3:4" x14ac:dyDescent="0.25">
      <c r="C409" s="3"/>
      <c r="D409" s="3"/>
    </row>
    <row r="410" spans="3:4" x14ac:dyDescent="0.25">
      <c r="C410" s="3"/>
      <c r="D410" s="3"/>
    </row>
    <row r="411" spans="3:4" x14ac:dyDescent="0.25">
      <c r="C411" s="3"/>
      <c r="D411" s="3"/>
    </row>
    <row r="412" spans="3:4" x14ac:dyDescent="0.25">
      <c r="C412" s="3"/>
      <c r="D412" s="3"/>
    </row>
    <row r="413" spans="3:4" x14ac:dyDescent="0.25">
      <c r="C413" s="3"/>
      <c r="D413" s="3"/>
    </row>
    <row r="414" spans="3:4" x14ac:dyDescent="0.25">
      <c r="C414" s="3"/>
      <c r="D414" s="3"/>
    </row>
    <row r="415" spans="3:4" x14ac:dyDescent="0.25">
      <c r="C415" s="3"/>
      <c r="D415" s="3"/>
    </row>
    <row r="416" spans="3:4" x14ac:dyDescent="0.25">
      <c r="C416" s="3"/>
      <c r="D416" s="3"/>
    </row>
    <row r="417" spans="3:4" x14ac:dyDescent="0.25">
      <c r="C417" s="3"/>
      <c r="D417" s="3"/>
    </row>
    <row r="418" spans="3:4" x14ac:dyDescent="0.25">
      <c r="C418" s="3"/>
      <c r="D418" s="3"/>
    </row>
    <row r="419" spans="3:4" x14ac:dyDescent="0.25">
      <c r="C419" s="3"/>
      <c r="D419" s="3"/>
    </row>
    <row r="420" spans="3:4" x14ac:dyDescent="0.25">
      <c r="C420" s="3"/>
      <c r="D420" s="3"/>
    </row>
    <row r="421" spans="3:4" x14ac:dyDescent="0.25">
      <c r="C421" s="3"/>
      <c r="D421" s="3"/>
    </row>
    <row r="422" spans="3:4" x14ac:dyDescent="0.25">
      <c r="C422" s="3"/>
      <c r="D422" s="3"/>
    </row>
    <row r="423" spans="3:4" x14ac:dyDescent="0.25">
      <c r="C423" s="3"/>
      <c r="D423" s="3"/>
    </row>
    <row r="424" spans="3:4" x14ac:dyDescent="0.25">
      <c r="C424" s="3"/>
      <c r="D424" s="3"/>
    </row>
    <row r="425" spans="3:4" x14ac:dyDescent="0.25">
      <c r="C425" s="3"/>
      <c r="D425" s="3"/>
    </row>
    <row r="426" spans="3:4" x14ac:dyDescent="0.25">
      <c r="C426" s="3"/>
      <c r="D426" s="3"/>
    </row>
    <row r="427" spans="3:4" x14ac:dyDescent="0.25">
      <c r="C427" s="3"/>
      <c r="D427" s="3"/>
    </row>
    <row r="428" spans="3:4" x14ac:dyDescent="0.25">
      <c r="C428" s="3"/>
      <c r="D428" s="3"/>
    </row>
    <row r="429" spans="3:4" x14ac:dyDescent="0.25">
      <c r="C429" s="3"/>
      <c r="D429" s="3"/>
    </row>
    <row r="430" spans="3:4" x14ac:dyDescent="0.25">
      <c r="C430" s="3"/>
      <c r="D430" s="3"/>
    </row>
    <row r="431" spans="3:4" x14ac:dyDescent="0.25">
      <c r="C431" s="3"/>
      <c r="D431" s="3"/>
    </row>
    <row r="432" spans="3:4" x14ac:dyDescent="0.25">
      <c r="C432" s="3"/>
      <c r="D432" s="3"/>
    </row>
    <row r="433" spans="3:4" x14ac:dyDescent="0.25">
      <c r="C433" s="3"/>
      <c r="D433" s="3"/>
    </row>
    <row r="434" spans="3:4" x14ac:dyDescent="0.25">
      <c r="C434" s="3"/>
      <c r="D434" s="3"/>
    </row>
    <row r="435" spans="3:4" x14ac:dyDescent="0.25">
      <c r="C435" s="3"/>
      <c r="D435" s="3"/>
    </row>
    <row r="436" spans="3:4" x14ac:dyDescent="0.25">
      <c r="C436" s="3"/>
      <c r="D436" s="3"/>
    </row>
    <row r="437" spans="3:4" x14ac:dyDescent="0.25">
      <c r="C437" s="3"/>
      <c r="D437" s="3"/>
    </row>
    <row r="438" spans="3:4" x14ac:dyDescent="0.25">
      <c r="C438" s="3"/>
      <c r="D438" s="3"/>
    </row>
    <row r="439" spans="3:4" x14ac:dyDescent="0.25">
      <c r="C439" s="3"/>
      <c r="D439" s="3"/>
    </row>
    <row r="440" spans="3:4" x14ac:dyDescent="0.25">
      <c r="C440" s="3"/>
      <c r="D440" s="3"/>
    </row>
    <row r="441" spans="3:4" x14ac:dyDescent="0.25">
      <c r="C441" s="3"/>
      <c r="D441" s="3"/>
    </row>
    <row r="442" spans="3:4" x14ac:dyDescent="0.25">
      <c r="C442" s="3"/>
      <c r="D442" s="3"/>
    </row>
    <row r="443" spans="3:4" x14ac:dyDescent="0.25">
      <c r="C443" s="3"/>
      <c r="D443" s="3"/>
    </row>
    <row r="444" spans="3:4" x14ac:dyDescent="0.25">
      <c r="C444" s="3"/>
      <c r="D444" s="3"/>
    </row>
    <row r="445" spans="3:4" x14ac:dyDescent="0.25">
      <c r="C445" s="3"/>
      <c r="D445" s="3"/>
    </row>
    <row r="446" spans="3:4" x14ac:dyDescent="0.25">
      <c r="C446" s="3"/>
      <c r="D446" s="3"/>
    </row>
    <row r="447" spans="3:4" x14ac:dyDescent="0.25">
      <c r="C447" s="3"/>
      <c r="D447" s="3"/>
    </row>
    <row r="448" spans="3:4" x14ac:dyDescent="0.25">
      <c r="C448" s="3"/>
      <c r="D448" s="3"/>
    </row>
    <row r="449" spans="3:4" x14ac:dyDescent="0.25">
      <c r="C449" s="3"/>
      <c r="D449" s="3"/>
    </row>
    <row r="450" spans="3:4" x14ac:dyDescent="0.25">
      <c r="C450" s="3"/>
      <c r="D450" s="3"/>
    </row>
    <row r="451" spans="3:4" x14ac:dyDescent="0.25">
      <c r="C451" s="3"/>
      <c r="D451" s="3"/>
    </row>
    <row r="452" spans="3:4" x14ac:dyDescent="0.25">
      <c r="C452" s="3"/>
      <c r="D452" s="3"/>
    </row>
    <row r="453" spans="3:4" x14ac:dyDescent="0.25">
      <c r="C453" s="3"/>
      <c r="D453" s="3"/>
    </row>
    <row r="454" spans="3:4" x14ac:dyDescent="0.25">
      <c r="C454" s="3"/>
      <c r="D454" s="3"/>
    </row>
    <row r="455" spans="3:4" x14ac:dyDescent="0.25">
      <c r="C455" s="3"/>
      <c r="D455" s="3"/>
    </row>
    <row r="456" spans="3:4" x14ac:dyDescent="0.25">
      <c r="C456" s="3"/>
      <c r="D456" s="3"/>
    </row>
    <row r="457" spans="3:4" x14ac:dyDescent="0.25">
      <c r="C457" s="3"/>
      <c r="D457" s="3"/>
    </row>
    <row r="458" spans="3:4" x14ac:dyDescent="0.25">
      <c r="C458" s="3"/>
      <c r="D458" s="3"/>
    </row>
    <row r="459" spans="3:4" x14ac:dyDescent="0.25">
      <c r="C459" s="3"/>
      <c r="D459" s="3"/>
    </row>
    <row r="460" spans="3:4" x14ac:dyDescent="0.25">
      <c r="C460" s="3"/>
      <c r="D460" s="3"/>
    </row>
    <row r="461" spans="3:4" x14ac:dyDescent="0.25">
      <c r="C461" s="3"/>
      <c r="D461" s="3"/>
    </row>
    <row r="462" spans="3:4" x14ac:dyDescent="0.25">
      <c r="C462" s="3"/>
      <c r="D462" s="3"/>
    </row>
    <row r="463" spans="3:4" x14ac:dyDescent="0.25">
      <c r="C463" s="3"/>
      <c r="D463" s="3"/>
    </row>
    <row r="464" spans="3:4" x14ac:dyDescent="0.25">
      <c r="C464" s="3"/>
      <c r="D464" s="3"/>
    </row>
    <row r="465" spans="3:4" x14ac:dyDescent="0.25">
      <c r="C465" s="3"/>
      <c r="D465" s="3"/>
    </row>
    <row r="466" spans="3:4" x14ac:dyDescent="0.25">
      <c r="C466" s="3"/>
      <c r="D466" s="3"/>
    </row>
    <row r="467" spans="3:4" x14ac:dyDescent="0.25">
      <c r="C467" s="3"/>
      <c r="D467" s="3"/>
    </row>
    <row r="468" spans="3:4" x14ac:dyDescent="0.25">
      <c r="C468" s="3"/>
      <c r="D468" s="3"/>
    </row>
    <row r="469" spans="3:4" x14ac:dyDescent="0.25">
      <c r="C469" s="3"/>
      <c r="D469" s="3"/>
    </row>
    <row r="470" spans="3:4" x14ac:dyDescent="0.25">
      <c r="C470" s="3"/>
      <c r="D470" s="3"/>
    </row>
    <row r="471" spans="3:4" x14ac:dyDescent="0.25">
      <c r="C471" s="3"/>
      <c r="D471" s="3"/>
    </row>
    <row r="472" spans="3:4" x14ac:dyDescent="0.25">
      <c r="C472" s="3"/>
      <c r="D472" s="3"/>
    </row>
    <row r="473" spans="3:4" x14ac:dyDescent="0.25">
      <c r="C473" s="3"/>
      <c r="D473" s="3"/>
    </row>
    <row r="474" spans="3:4" x14ac:dyDescent="0.25">
      <c r="C474" s="3"/>
      <c r="D474" s="3"/>
    </row>
    <row r="475" spans="3:4" x14ac:dyDescent="0.25">
      <c r="C475" s="3"/>
      <c r="D475" s="3"/>
    </row>
    <row r="476" spans="3:4" x14ac:dyDescent="0.25">
      <c r="C476" s="3"/>
      <c r="D476" s="3"/>
    </row>
    <row r="477" spans="3:4" x14ac:dyDescent="0.25">
      <c r="C477" s="3"/>
      <c r="D477" s="3"/>
    </row>
    <row r="478" spans="3:4" x14ac:dyDescent="0.25">
      <c r="C478" s="3"/>
      <c r="D478" s="3"/>
    </row>
    <row r="479" spans="3:4" x14ac:dyDescent="0.25">
      <c r="C479" s="3"/>
      <c r="D479" s="3"/>
    </row>
    <row r="480" spans="3:4" x14ac:dyDescent="0.25">
      <c r="C480" s="3"/>
      <c r="D480" s="3"/>
    </row>
    <row r="481" spans="3:4" x14ac:dyDescent="0.25">
      <c r="C481" s="3"/>
      <c r="D481" s="3"/>
    </row>
    <row r="482" spans="3:4" x14ac:dyDescent="0.25">
      <c r="C482" s="3"/>
      <c r="D482" s="3"/>
    </row>
    <row r="483" spans="3:4" x14ac:dyDescent="0.25">
      <c r="C483" s="3"/>
      <c r="D483" s="3"/>
    </row>
    <row r="484" spans="3:4" x14ac:dyDescent="0.25">
      <c r="C484" s="3"/>
      <c r="D484" s="3"/>
    </row>
    <row r="485" spans="3:4" x14ac:dyDescent="0.25">
      <c r="C485" s="3"/>
      <c r="D485" s="3"/>
    </row>
    <row r="486" spans="3:4" x14ac:dyDescent="0.25">
      <c r="C486" s="3"/>
      <c r="D486" s="3"/>
    </row>
    <row r="487" spans="3:4" x14ac:dyDescent="0.25">
      <c r="C487" s="3"/>
      <c r="D487" s="3"/>
    </row>
    <row r="488" spans="3:4" x14ac:dyDescent="0.25">
      <c r="C488" s="3"/>
      <c r="D488" s="3"/>
    </row>
    <row r="489" spans="3:4" x14ac:dyDescent="0.25">
      <c r="C489" s="3"/>
      <c r="D489" s="3"/>
    </row>
    <row r="490" spans="3:4" x14ac:dyDescent="0.25">
      <c r="C490" s="3"/>
      <c r="D490" s="3"/>
    </row>
    <row r="491" spans="3:4" x14ac:dyDescent="0.25">
      <c r="C491" s="3"/>
      <c r="D491" s="3"/>
    </row>
    <row r="492" spans="3:4" x14ac:dyDescent="0.25">
      <c r="C492" s="3"/>
      <c r="D492" s="3"/>
    </row>
    <row r="493" spans="3:4" x14ac:dyDescent="0.25">
      <c r="C493" s="3"/>
      <c r="D493" s="3"/>
    </row>
    <row r="494" spans="3:4" x14ac:dyDescent="0.25">
      <c r="C494" s="3"/>
      <c r="D494" s="3"/>
    </row>
    <row r="495" spans="3:4" x14ac:dyDescent="0.25">
      <c r="C495" s="3"/>
      <c r="D495" s="3"/>
    </row>
    <row r="496" spans="3:4" x14ac:dyDescent="0.25">
      <c r="C496" s="3"/>
      <c r="D496" s="3"/>
    </row>
    <row r="497" spans="3:4" x14ac:dyDescent="0.25">
      <c r="C497" s="3"/>
      <c r="D497" s="3"/>
    </row>
    <row r="498" spans="3:4" x14ac:dyDescent="0.25">
      <c r="C498" s="3"/>
      <c r="D498" s="3"/>
    </row>
    <row r="499" spans="3:4" x14ac:dyDescent="0.25">
      <c r="C499" s="3"/>
      <c r="D499" s="3"/>
    </row>
    <row r="500" spans="3:4" x14ac:dyDescent="0.25">
      <c r="C500" s="3"/>
      <c r="D500" s="3"/>
    </row>
    <row r="501" spans="3:4" x14ac:dyDescent="0.25">
      <c r="C501" s="3"/>
      <c r="D501" s="3"/>
    </row>
    <row r="502" spans="3:4" x14ac:dyDescent="0.25">
      <c r="C502" s="3"/>
      <c r="D502" s="3"/>
    </row>
    <row r="503" spans="3:4" x14ac:dyDescent="0.25">
      <c r="C503" s="3"/>
      <c r="D503" s="3"/>
    </row>
    <row r="504" spans="3:4" x14ac:dyDescent="0.25">
      <c r="C504" s="3"/>
      <c r="D504" s="3"/>
    </row>
    <row r="505" spans="3:4" x14ac:dyDescent="0.25">
      <c r="C505" s="3"/>
      <c r="D505" s="3"/>
    </row>
    <row r="506" spans="3:4" x14ac:dyDescent="0.25">
      <c r="C506" s="3"/>
      <c r="D506" s="3"/>
    </row>
    <row r="507" spans="3:4" x14ac:dyDescent="0.25">
      <c r="C507" s="3"/>
      <c r="D507" s="3"/>
    </row>
    <row r="508" spans="3:4" x14ac:dyDescent="0.25">
      <c r="C508" s="3"/>
      <c r="D508" s="3"/>
    </row>
    <row r="509" spans="3:4" x14ac:dyDescent="0.25">
      <c r="C509" s="3"/>
      <c r="D509" s="3"/>
    </row>
    <row r="510" spans="3:4" x14ac:dyDescent="0.25">
      <c r="C510" s="3"/>
      <c r="D510" s="3"/>
    </row>
    <row r="511" spans="3:4" x14ac:dyDescent="0.25">
      <c r="C511" s="3"/>
      <c r="D511" s="3"/>
    </row>
    <row r="512" spans="3:4" x14ac:dyDescent="0.25">
      <c r="C512" s="3"/>
      <c r="D512" s="3"/>
    </row>
    <row r="513" spans="3:4" x14ac:dyDescent="0.25">
      <c r="C513" s="3"/>
      <c r="D513" s="3"/>
    </row>
    <row r="514" spans="3:4" x14ac:dyDescent="0.25">
      <c r="C514" s="3"/>
      <c r="D514" s="3"/>
    </row>
    <row r="515" spans="3:4" x14ac:dyDescent="0.25">
      <c r="C515" s="3"/>
      <c r="D515" s="3"/>
    </row>
    <row r="516" spans="3:4" x14ac:dyDescent="0.25">
      <c r="C516" s="3"/>
      <c r="D516" s="3"/>
    </row>
    <row r="517" spans="3:4" x14ac:dyDescent="0.25">
      <c r="C517" s="3"/>
      <c r="D517" s="3"/>
    </row>
    <row r="518" spans="3:4" x14ac:dyDescent="0.25">
      <c r="C518" s="3"/>
      <c r="D518" s="3"/>
    </row>
    <row r="519" spans="3:4" x14ac:dyDescent="0.25">
      <c r="C519" s="3"/>
      <c r="D519" s="3"/>
    </row>
    <row r="520" spans="3:4" x14ac:dyDescent="0.25">
      <c r="C520" s="3"/>
      <c r="D520" s="3"/>
    </row>
    <row r="521" spans="3:4" x14ac:dyDescent="0.25">
      <c r="C521" s="3"/>
      <c r="D521" s="3"/>
    </row>
    <row r="522" spans="3:4" x14ac:dyDescent="0.25">
      <c r="C522" s="3"/>
      <c r="D522" s="3"/>
    </row>
    <row r="523" spans="3:4" x14ac:dyDescent="0.25">
      <c r="C523" s="3"/>
      <c r="D523" s="3"/>
    </row>
    <row r="524" spans="3:4" x14ac:dyDescent="0.25">
      <c r="C524" s="3"/>
      <c r="D524" s="3"/>
    </row>
    <row r="525" spans="3:4" x14ac:dyDescent="0.25">
      <c r="C525" s="3"/>
      <c r="D525" s="3"/>
    </row>
    <row r="526" spans="3:4" x14ac:dyDescent="0.25">
      <c r="C526" s="3"/>
      <c r="D526" s="3"/>
    </row>
    <row r="527" spans="3:4" x14ac:dyDescent="0.25">
      <c r="C527" s="3"/>
      <c r="D527" s="3"/>
    </row>
    <row r="528" spans="3:4" x14ac:dyDescent="0.25">
      <c r="C528" s="3"/>
      <c r="D528" s="3"/>
    </row>
    <row r="529" spans="3:4" x14ac:dyDescent="0.25">
      <c r="C529" s="3"/>
      <c r="D529" s="3"/>
    </row>
    <row r="530" spans="3:4" x14ac:dyDescent="0.25">
      <c r="C530" s="3"/>
      <c r="D530" s="3"/>
    </row>
    <row r="531" spans="3:4" x14ac:dyDescent="0.25">
      <c r="C531" s="3"/>
      <c r="D531" s="3"/>
    </row>
    <row r="532" spans="3:4" x14ac:dyDescent="0.25">
      <c r="C532" s="3"/>
      <c r="D532" s="3"/>
    </row>
    <row r="533" spans="3:4" x14ac:dyDescent="0.25">
      <c r="C533" s="3"/>
      <c r="D533" s="3"/>
    </row>
    <row r="534" spans="3:4" x14ac:dyDescent="0.25">
      <c r="C534" s="3"/>
      <c r="D534" s="3"/>
    </row>
    <row r="535" spans="3:4" x14ac:dyDescent="0.25">
      <c r="C535" s="3"/>
      <c r="D535" s="3"/>
    </row>
    <row r="536" spans="3:4" x14ac:dyDescent="0.25">
      <c r="C536" s="3"/>
      <c r="D536" s="3"/>
    </row>
    <row r="537" spans="3:4" x14ac:dyDescent="0.25">
      <c r="C537" s="3"/>
      <c r="D537" s="3"/>
    </row>
    <row r="538" spans="3:4" x14ac:dyDescent="0.25">
      <c r="C538" s="3"/>
      <c r="D538" s="3"/>
    </row>
    <row r="539" spans="3:4" x14ac:dyDescent="0.25">
      <c r="C539" s="3"/>
      <c r="D539" s="3"/>
    </row>
    <row r="540" spans="3:4" x14ac:dyDescent="0.25">
      <c r="C540" s="3"/>
      <c r="D540" s="3"/>
    </row>
    <row r="541" spans="3:4" x14ac:dyDescent="0.25">
      <c r="C541" s="3"/>
      <c r="D541" s="3"/>
    </row>
    <row r="542" spans="3:4" x14ac:dyDescent="0.25">
      <c r="C542" s="3"/>
      <c r="D542" s="3"/>
    </row>
    <row r="543" spans="3:4" x14ac:dyDescent="0.25">
      <c r="C543" s="3"/>
      <c r="D543" s="3"/>
    </row>
    <row r="544" spans="3:4" x14ac:dyDescent="0.25">
      <c r="C544" s="3"/>
      <c r="D544" s="3"/>
    </row>
    <row r="545" spans="3:4" x14ac:dyDescent="0.25">
      <c r="C545" s="3"/>
      <c r="D545" s="3"/>
    </row>
    <row r="546" spans="3:4" x14ac:dyDescent="0.25">
      <c r="C546" s="3"/>
      <c r="D546" s="3"/>
    </row>
    <row r="547" spans="3:4" x14ac:dyDescent="0.25">
      <c r="C547" s="3"/>
      <c r="D547" s="3"/>
    </row>
    <row r="548" spans="3:4" x14ac:dyDescent="0.25">
      <c r="C548" s="3"/>
      <c r="D548" s="3"/>
    </row>
    <row r="549" spans="3:4" x14ac:dyDescent="0.25">
      <c r="C549" s="3"/>
      <c r="D549" s="3"/>
    </row>
    <row r="550" spans="3:4" x14ac:dyDescent="0.25">
      <c r="C550" s="3"/>
      <c r="D550" s="3"/>
    </row>
    <row r="551" spans="3:4" x14ac:dyDescent="0.25">
      <c r="C551" s="3"/>
      <c r="D551" s="3"/>
    </row>
    <row r="552" spans="3:4" x14ac:dyDescent="0.25">
      <c r="C552" s="3"/>
      <c r="D552" s="3"/>
    </row>
    <row r="553" spans="3:4" x14ac:dyDescent="0.25">
      <c r="C553" s="3"/>
      <c r="D553" s="3"/>
    </row>
    <row r="554" spans="3:4" x14ac:dyDescent="0.25">
      <c r="C554" s="3"/>
      <c r="D554" s="3"/>
    </row>
    <row r="555" spans="3:4" x14ac:dyDescent="0.25">
      <c r="C555" s="3"/>
      <c r="D555" s="3"/>
    </row>
    <row r="556" spans="3:4" x14ac:dyDescent="0.25">
      <c r="C556" s="3"/>
      <c r="D556" s="3"/>
    </row>
    <row r="557" spans="3:4" x14ac:dyDescent="0.25">
      <c r="C557" s="3"/>
      <c r="D557" s="3"/>
    </row>
    <row r="558" spans="3:4" x14ac:dyDescent="0.25">
      <c r="C558" s="3"/>
      <c r="D558" s="3"/>
    </row>
    <row r="559" spans="3:4" x14ac:dyDescent="0.25">
      <c r="C559" s="3"/>
      <c r="D559" s="3"/>
    </row>
    <row r="560" spans="3:4" x14ac:dyDescent="0.25">
      <c r="C560" s="3"/>
      <c r="D560" s="3"/>
    </row>
    <row r="561" spans="3:4" x14ac:dyDescent="0.25">
      <c r="C561" s="3"/>
      <c r="D561" s="3"/>
    </row>
    <row r="562" spans="3:4" x14ac:dyDescent="0.25">
      <c r="C562" s="3"/>
      <c r="D562" s="3"/>
    </row>
    <row r="563" spans="3:4" x14ac:dyDescent="0.25">
      <c r="C563" s="3"/>
      <c r="D563" s="3"/>
    </row>
    <row r="564" spans="3:4" x14ac:dyDescent="0.25">
      <c r="C564" s="3"/>
      <c r="D564" s="3"/>
    </row>
    <row r="565" spans="3:4" x14ac:dyDescent="0.25">
      <c r="C565" s="3"/>
      <c r="D565" s="3"/>
    </row>
    <row r="566" spans="3:4" x14ac:dyDescent="0.25">
      <c r="C566" s="3"/>
      <c r="D566" s="3"/>
    </row>
    <row r="567" spans="3:4" x14ac:dyDescent="0.25">
      <c r="C567" s="3"/>
      <c r="D567" s="3"/>
    </row>
    <row r="568" spans="3:4" x14ac:dyDescent="0.25">
      <c r="C568" s="3"/>
      <c r="D568" s="3"/>
    </row>
    <row r="569" spans="3:4" x14ac:dyDescent="0.25">
      <c r="C569" s="3"/>
      <c r="D569" s="3"/>
    </row>
    <row r="570" spans="3:4" x14ac:dyDescent="0.25">
      <c r="C570" s="3"/>
      <c r="D570" s="3"/>
    </row>
    <row r="571" spans="3:4" x14ac:dyDescent="0.25">
      <c r="C571" s="3"/>
      <c r="D571" s="3"/>
    </row>
    <row r="572" spans="3:4" x14ac:dyDescent="0.25">
      <c r="C572" s="3"/>
      <c r="D572" s="3"/>
    </row>
    <row r="573" spans="3:4" x14ac:dyDescent="0.25">
      <c r="C573" s="3"/>
      <c r="D573" s="3"/>
    </row>
    <row r="574" spans="3:4" x14ac:dyDescent="0.25">
      <c r="C574" s="3"/>
      <c r="D574" s="3"/>
    </row>
    <row r="575" spans="3:4" x14ac:dyDescent="0.25">
      <c r="C575" s="3"/>
      <c r="D575" s="3"/>
    </row>
    <row r="576" spans="3:4" x14ac:dyDescent="0.25">
      <c r="C576" s="3"/>
      <c r="D576" s="3"/>
    </row>
    <row r="577" spans="3:4" x14ac:dyDescent="0.25">
      <c r="C577" s="3"/>
      <c r="D577" s="3"/>
    </row>
    <row r="578" spans="3:4" x14ac:dyDescent="0.25">
      <c r="C578" s="3"/>
      <c r="D578" s="3"/>
    </row>
    <row r="579" spans="3:4" x14ac:dyDescent="0.25">
      <c r="C579" s="3"/>
      <c r="D579" s="3"/>
    </row>
    <row r="580" spans="3:4" x14ac:dyDescent="0.25">
      <c r="C580" s="3"/>
      <c r="D580" s="3"/>
    </row>
    <row r="581" spans="3:4" x14ac:dyDescent="0.25">
      <c r="C581" s="3"/>
      <c r="D581" s="3"/>
    </row>
    <row r="582" spans="3:4" x14ac:dyDescent="0.25">
      <c r="C582" s="3"/>
      <c r="D582" s="3"/>
    </row>
    <row r="583" spans="3:4" x14ac:dyDescent="0.25">
      <c r="C583" s="3"/>
      <c r="D583" s="3"/>
    </row>
    <row r="584" spans="3:4" x14ac:dyDescent="0.25">
      <c r="C584" s="3"/>
      <c r="D584" s="3"/>
    </row>
    <row r="585" spans="3:4" x14ac:dyDescent="0.25">
      <c r="C585" s="3"/>
      <c r="D585" s="3"/>
    </row>
    <row r="586" spans="3:4" x14ac:dyDescent="0.25">
      <c r="C586" s="3"/>
      <c r="D586" s="3"/>
    </row>
    <row r="587" spans="3:4" x14ac:dyDescent="0.25">
      <c r="C587" s="3"/>
      <c r="D587" s="3"/>
    </row>
    <row r="588" spans="3:4" x14ac:dyDescent="0.25">
      <c r="C588" s="3"/>
      <c r="D588" s="3"/>
    </row>
    <row r="589" spans="3:4" x14ac:dyDescent="0.25">
      <c r="C589" s="3"/>
      <c r="D589" s="3"/>
    </row>
    <row r="590" spans="3:4" x14ac:dyDescent="0.25">
      <c r="C590" s="3"/>
      <c r="D590" s="3"/>
    </row>
    <row r="591" spans="3:4" x14ac:dyDescent="0.25">
      <c r="C591" s="3"/>
      <c r="D591" s="3"/>
    </row>
    <row r="592" spans="3:4" x14ac:dyDescent="0.25">
      <c r="C592" s="3"/>
      <c r="D592" s="3"/>
    </row>
    <row r="593" spans="3:4" x14ac:dyDescent="0.25">
      <c r="C593" s="3"/>
      <c r="D593" s="3"/>
    </row>
    <row r="594" spans="3:4" x14ac:dyDescent="0.25">
      <c r="C594" s="3"/>
      <c r="D594" s="3"/>
    </row>
    <row r="595" spans="3:4" x14ac:dyDescent="0.25">
      <c r="C595" s="3"/>
      <c r="D595" s="3"/>
    </row>
    <row r="596" spans="3:4" x14ac:dyDescent="0.25">
      <c r="C596" s="3"/>
      <c r="D596" s="3"/>
    </row>
    <row r="597" spans="3:4" x14ac:dyDescent="0.25">
      <c r="C597" s="3"/>
      <c r="D597" s="3"/>
    </row>
    <row r="598" spans="3:4" x14ac:dyDescent="0.25">
      <c r="C598" s="3"/>
      <c r="D598" s="3"/>
    </row>
    <row r="599" spans="3:4" x14ac:dyDescent="0.25">
      <c r="C599" s="3"/>
      <c r="D599" s="3"/>
    </row>
    <row r="600" spans="3:4" x14ac:dyDescent="0.25">
      <c r="C600" s="3"/>
      <c r="D600" s="3"/>
    </row>
    <row r="601" spans="3:4" x14ac:dyDescent="0.25">
      <c r="C601" s="3"/>
      <c r="D601" s="3"/>
    </row>
    <row r="602" spans="3:4" x14ac:dyDescent="0.25">
      <c r="C602" s="3"/>
      <c r="D602" s="3"/>
    </row>
    <row r="603" spans="3:4" x14ac:dyDescent="0.25">
      <c r="C603" s="3"/>
      <c r="D603" s="3"/>
    </row>
    <row r="604" spans="3:4" x14ac:dyDescent="0.25">
      <c r="C604" s="3"/>
      <c r="D604" s="3"/>
    </row>
    <row r="605" spans="3:4" x14ac:dyDescent="0.25">
      <c r="C605" s="3"/>
      <c r="D605" s="3"/>
    </row>
    <row r="606" spans="3:4" x14ac:dyDescent="0.25">
      <c r="C606" s="3"/>
      <c r="D606" s="3"/>
    </row>
    <row r="607" spans="3:4" x14ac:dyDescent="0.25">
      <c r="C607" s="3"/>
      <c r="D607" s="3"/>
    </row>
    <row r="608" spans="3:4" x14ac:dyDescent="0.25">
      <c r="C608" s="3"/>
      <c r="D608" s="3"/>
    </row>
    <row r="609" spans="3:4" x14ac:dyDescent="0.25">
      <c r="C609" s="3"/>
      <c r="D609" s="3"/>
    </row>
    <row r="610" spans="3:4" x14ac:dyDescent="0.25">
      <c r="C610" s="3"/>
      <c r="D610" s="3"/>
    </row>
    <row r="611" spans="3:4" x14ac:dyDescent="0.25">
      <c r="C611" s="3"/>
      <c r="D611" s="3"/>
    </row>
    <row r="612" spans="3:4" x14ac:dyDescent="0.25">
      <c r="C612" s="3"/>
      <c r="D612" s="3"/>
    </row>
    <row r="613" spans="3:4" x14ac:dyDescent="0.25">
      <c r="C613" s="3"/>
      <c r="D613" s="3"/>
    </row>
    <row r="614" spans="3:4" x14ac:dyDescent="0.25">
      <c r="C614" s="3"/>
      <c r="D614" s="3"/>
    </row>
    <row r="615" spans="3:4" x14ac:dyDescent="0.25">
      <c r="C615" s="3"/>
      <c r="D615" s="3"/>
    </row>
    <row r="616" spans="3:4" x14ac:dyDescent="0.25">
      <c r="C616" s="3"/>
      <c r="D616" s="3"/>
    </row>
    <row r="617" spans="3:4" x14ac:dyDescent="0.25">
      <c r="C617" s="3"/>
      <c r="D617" s="3"/>
    </row>
    <row r="618" spans="3:4" x14ac:dyDescent="0.25">
      <c r="C618" s="3"/>
      <c r="D618" s="3"/>
    </row>
    <row r="619" spans="3:4" x14ac:dyDescent="0.25">
      <c r="C619" s="3"/>
      <c r="D619" s="3"/>
    </row>
    <row r="620" spans="3:4" x14ac:dyDescent="0.25">
      <c r="C620" s="3"/>
      <c r="D620" s="3"/>
    </row>
    <row r="621" spans="3:4" x14ac:dyDescent="0.25">
      <c r="C621" s="3"/>
      <c r="D621" s="3"/>
    </row>
    <row r="622" spans="3:4" x14ac:dyDescent="0.25">
      <c r="C622" s="3"/>
      <c r="D622" s="3"/>
    </row>
    <row r="623" spans="3:4" x14ac:dyDescent="0.25">
      <c r="C623" s="3"/>
      <c r="D623" s="3"/>
    </row>
    <row r="624" spans="3:4" x14ac:dyDescent="0.25">
      <c r="C624" s="3"/>
      <c r="D624" s="3"/>
    </row>
    <row r="625" spans="3:4" x14ac:dyDescent="0.25">
      <c r="C625" s="3"/>
      <c r="D625" s="3"/>
    </row>
    <row r="626" spans="3:4" x14ac:dyDescent="0.25">
      <c r="C626" s="3"/>
      <c r="D626" s="3"/>
    </row>
    <row r="627" spans="3:4" x14ac:dyDescent="0.25">
      <c r="C627" s="3"/>
      <c r="D627" s="3"/>
    </row>
    <row r="628" spans="3:4" x14ac:dyDescent="0.25">
      <c r="C628" s="3"/>
      <c r="D628" s="3"/>
    </row>
    <row r="629" spans="3:4" x14ac:dyDescent="0.25">
      <c r="C629" s="3"/>
      <c r="D629" s="3"/>
    </row>
    <row r="630" spans="3:4" x14ac:dyDescent="0.25">
      <c r="C630" s="3"/>
      <c r="D630" s="3"/>
    </row>
    <row r="631" spans="3:4" x14ac:dyDescent="0.25">
      <c r="C631" s="3"/>
      <c r="D631" s="3"/>
    </row>
    <row r="632" spans="3:4" x14ac:dyDescent="0.25">
      <c r="C632" s="3"/>
      <c r="D632" s="3"/>
    </row>
    <row r="633" spans="3:4" x14ac:dyDescent="0.25">
      <c r="C633" s="3"/>
      <c r="D633" s="3"/>
    </row>
    <row r="634" spans="3:4" x14ac:dyDescent="0.25">
      <c r="C634" s="3"/>
      <c r="D634" s="3"/>
    </row>
    <row r="635" spans="3:4" x14ac:dyDescent="0.25">
      <c r="C635" s="3"/>
      <c r="D635" s="3"/>
    </row>
    <row r="636" spans="3:4" x14ac:dyDescent="0.25">
      <c r="C636" s="3"/>
      <c r="D636" s="3"/>
    </row>
    <row r="637" spans="3:4" x14ac:dyDescent="0.25">
      <c r="C637" s="3"/>
      <c r="D637" s="3"/>
    </row>
    <row r="638" spans="3:4" x14ac:dyDescent="0.25">
      <c r="C638" s="3"/>
      <c r="D638" s="3"/>
    </row>
    <row r="639" spans="3:4" x14ac:dyDescent="0.25">
      <c r="C639" s="3"/>
      <c r="D639" s="3"/>
    </row>
    <row r="640" spans="3:4" x14ac:dyDescent="0.25">
      <c r="C640" s="3"/>
      <c r="D640" s="3"/>
    </row>
    <row r="641" spans="3:4" x14ac:dyDescent="0.25">
      <c r="C641" s="3"/>
      <c r="D641" s="3"/>
    </row>
    <row r="642" spans="3:4" x14ac:dyDescent="0.25">
      <c r="C642" s="3"/>
      <c r="D642" s="3"/>
    </row>
    <row r="643" spans="3:4" x14ac:dyDescent="0.25">
      <c r="C643" s="3"/>
      <c r="D643" s="3"/>
    </row>
    <row r="644" spans="3:4" x14ac:dyDescent="0.25">
      <c r="C644" s="3"/>
      <c r="D644" s="3"/>
    </row>
    <row r="645" spans="3:4" x14ac:dyDescent="0.25">
      <c r="C645" s="3"/>
      <c r="D645" s="3"/>
    </row>
    <row r="646" spans="3:4" x14ac:dyDescent="0.25">
      <c r="C646" s="3"/>
      <c r="D646" s="3"/>
    </row>
    <row r="647" spans="3:4" x14ac:dyDescent="0.25">
      <c r="C647" s="3"/>
      <c r="D647" s="3"/>
    </row>
    <row r="648" spans="3:4" x14ac:dyDescent="0.25">
      <c r="C648" s="3"/>
      <c r="D648" s="3"/>
    </row>
    <row r="649" spans="3:4" x14ac:dyDescent="0.25">
      <c r="C649" s="3"/>
      <c r="D649" s="3"/>
    </row>
    <row r="650" spans="3:4" x14ac:dyDescent="0.25">
      <c r="C650" s="3"/>
      <c r="D650" s="3"/>
    </row>
    <row r="651" spans="3:4" x14ac:dyDescent="0.25">
      <c r="C651" s="3"/>
      <c r="D651" s="3"/>
    </row>
    <row r="652" spans="3:4" x14ac:dyDescent="0.25">
      <c r="C652" s="3"/>
      <c r="D652" s="3"/>
    </row>
    <row r="653" spans="3:4" x14ac:dyDescent="0.25">
      <c r="C653" s="3"/>
      <c r="D653" s="3"/>
    </row>
    <row r="654" spans="3:4" x14ac:dyDescent="0.25">
      <c r="C654" s="3"/>
      <c r="D654" s="3"/>
    </row>
    <row r="655" spans="3:4" x14ac:dyDescent="0.25">
      <c r="C655" s="3"/>
      <c r="D655" s="3"/>
    </row>
    <row r="656" spans="3:4" x14ac:dyDescent="0.25">
      <c r="C656" s="3"/>
      <c r="D656" s="3"/>
    </row>
    <row r="657" spans="3:4" x14ac:dyDescent="0.25">
      <c r="C657" s="3"/>
      <c r="D657" s="3"/>
    </row>
    <row r="658" spans="3:4" x14ac:dyDescent="0.25">
      <c r="C658" s="3"/>
      <c r="D658" s="3"/>
    </row>
    <row r="659" spans="3:4" x14ac:dyDescent="0.25">
      <c r="C659" s="3"/>
      <c r="D659" s="3"/>
    </row>
    <row r="660" spans="3:4" x14ac:dyDescent="0.25">
      <c r="C660" s="3"/>
      <c r="D660" s="3"/>
    </row>
    <row r="661" spans="3:4" x14ac:dyDescent="0.25">
      <c r="C661" s="3"/>
      <c r="D661" s="3"/>
    </row>
    <row r="662" spans="3:4" x14ac:dyDescent="0.25">
      <c r="C662" s="3"/>
      <c r="D662" s="3"/>
    </row>
    <row r="663" spans="3:4" x14ac:dyDescent="0.25">
      <c r="C663" s="3"/>
      <c r="D663" s="3"/>
    </row>
    <row r="664" spans="3:4" x14ac:dyDescent="0.25">
      <c r="C664" s="3"/>
      <c r="D664" s="3"/>
    </row>
    <row r="665" spans="3:4" x14ac:dyDescent="0.25">
      <c r="C665" s="3"/>
      <c r="D665" s="3"/>
    </row>
    <row r="666" spans="3:4" x14ac:dyDescent="0.25">
      <c r="C666" s="3"/>
      <c r="D666" s="3"/>
    </row>
    <row r="667" spans="3:4" x14ac:dyDescent="0.25">
      <c r="C667" s="3"/>
      <c r="D667" s="3"/>
    </row>
    <row r="668" spans="3:4" x14ac:dyDescent="0.25">
      <c r="C668" s="3"/>
      <c r="D668" s="3"/>
    </row>
    <row r="669" spans="3:4" x14ac:dyDescent="0.25">
      <c r="C669" s="3"/>
      <c r="D669" s="3"/>
    </row>
    <row r="670" spans="3:4" x14ac:dyDescent="0.25">
      <c r="C670" s="3"/>
      <c r="D670" s="3"/>
    </row>
    <row r="671" spans="3:4" x14ac:dyDescent="0.25">
      <c r="C671" s="3"/>
      <c r="D671" s="3"/>
    </row>
    <row r="672" spans="3:4" x14ac:dyDescent="0.25">
      <c r="C672" s="3"/>
      <c r="D672" s="3"/>
    </row>
    <row r="673" spans="3:4" x14ac:dyDescent="0.25">
      <c r="C673" s="3"/>
      <c r="D673" s="3"/>
    </row>
    <row r="674" spans="3:4" x14ac:dyDescent="0.25">
      <c r="C674" s="3"/>
      <c r="D674" s="3"/>
    </row>
    <row r="675" spans="3:4" x14ac:dyDescent="0.25">
      <c r="C675" s="3"/>
      <c r="D675" s="3"/>
    </row>
    <row r="676" spans="3:4" x14ac:dyDescent="0.25">
      <c r="C676" s="3"/>
      <c r="D676" s="3"/>
    </row>
    <row r="677" spans="3:4" x14ac:dyDescent="0.25">
      <c r="C677" s="3"/>
      <c r="D677" s="3"/>
    </row>
    <row r="678" spans="3:4" x14ac:dyDescent="0.25">
      <c r="C678" s="3"/>
      <c r="D678" s="3"/>
    </row>
    <row r="679" spans="3:4" x14ac:dyDescent="0.25">
      <c r="C679" s="3"/>
      <c r="D679" s="3"/>
    </row>
    <row r="680" spans="3:4" x14ac:dyDescent="0.25">
      <c r="C680" s="3"/>
      <c r="D680" s="3"/>
    </row>
    <row r="681" spans="3:4" x14ac:dyDescent="0.25">
      <c r="C681" s="3"/>
      <c r="D681" s="3"/>
    </row>
    <row r="682" spans="3:4" x14ac:dyDescent="0.25">
      <c r="C682" s="3"/>
      <c r="D682" s="3"/>
    </row>
    <row r="683" spans="3:4" x14ac:dyDescent="0.25">
      <c r="C683" s="3"/>
      <c r="D683" s="3"/>
    </row>
    <row r="684" spans="3:4" x14ac:dyDescent="0.25">
      <c r="C684" s="3"/>
      <c r="D684" s="3"/>
    </row>
    <row r="685" spans="3:4" x14ac:dyDescent="0.25">
      <c r="C685" s="3"/>
      <c r="D685" s="3"/>
    </row>
    <row r="686" spans="3:4" x14ac:dyDescent="0.25">
      <c r="C686" s="3"/>
      <c r="D686" s="3"/>
    </row>
    <row r="687" spans="3:4" x14ac:dyDescent="0.25">
      <c r="C687" s="3"/>
      <c r="D687" s="3"/>
    </row>
    <row r="688" spans="3:4" x14ac:dyDescent="0.25">
      <c r="C688" s="3"/>
      <c r="D688" s="3"/>
    </row>
    <row r="689" spans="3:4" x14ac:dyDescent="0.25">
      <c r="C689" s="3"/>
      <c r="D689" s="3"/>
    </row>
    <row r="690" spans="3:4" x14ac:dyDescent="0.25">
      <c r="C690" s="3"/>
      <c r="D690" s="3"/>
    </row>
    <row r="691" spans="3:4" x14ac:dyDescent="0.25">
      <c r="C691" s="3"/>
      <c r="D691" s="3"/>
    </row>
    <row r="692" spans="3:4" x14ac:dyDescent="0.25">
      <c r="C692" s="3"/>
      <c r="D692" s="3"/>
    </row>
    <row r="693" spans="3:4" x14ac:dyDescent="0.25">
      <c r="C693" s="3"/>
      <c r="D693" s="3"/>
    </row>
    <row r="694" spans="3:4" x14ac:dyDescent="0.25">
      <c r="C694" s="3"/>
      <c r="D694" s="3"/>
    </row>
    <row r="695" spans="3:4" x14ac:dyDescent="0.25">
      <c r="C695" s="3"/>
      <c r="D695" s="3"/>
    </row>
    <row r="696" spans="3:4" x14ac:dyDescent="0.25">
      <c r="C696" s="3"/>
      <c r="D696" s="3"/>
    </row>
    <row r="697" spans="3:4" x14ac:dyDescent="0.25">
      <c r="C697" s="3"/>
      <c r="D697" s="3"/>
    </row>
    <row r="698" spans="3:4" x14ac:dyDescent="0.25">
      <c r="C698" s="3"/>
      <c r="D698" s="3"/>
    </row>
    <row r="699" spans="3:4" x14ac:dyDescent="0.25">
      <c r="C699" s="3"/>
      <c r="D699" s="3"/>
    </row>
    <row r="700" spans="3:4" x14ac:dyDescent="0.25">
      <c r="C700" s="3"/>
      <c r="D700" s="3"/>
    </row>
    <row r="701" spans="3:4" x14ac:dyDescent="0.25">
      <c r="C701" s="3"/>
      <c r="D701" s="3"/>
    </row>
    <row r="702" spans="3:4" x14ac:dyDescent="0.25">
      <c r="C702" s="3"/>
      <c r="D702" s="3"/>
    </row>
    <row r="703" spans="3:4" x14ac:dyDescent="0.25">
      <c r="C703" s="3"/>
      <c r="D703" s="3"/>
    </row>
    <row r="704" spans="3:4" x14ac:dyDescent="0.25">
      <c r="C704" s="3"/>
      <c r="D704" s="3"/>
    </row>
    <row r="705" spans="3:4" x14ac:dyDescent="0.25">
      <c r="C705" s="3"/>
      <c r="D705" s="3"/>
    </row>
    <row r="706" spans="3:4" x14ac:dyDescent="0.25">
      <c r="C706" s="3"/>
      <c r="D706" s="3"/>
    </row>
    <row r="707" spans="3:4" x14ac:dyDescent="0.25">
      <c r="C707" s="3"/>
      <c r="D707" s="3"/>
    </row>
    <row r="708" spans="3:4" x14ac:dyDescent="0.25">
      <c r="C708" s="3"/>
      <c r="D708" s="3"/>
    </row>
    <row r="709" spans="3:4" x14ac:dyDescent="0.25">
      <c r="C709" s="3"/>
      <c r="D709" s="3"/>
    </row>
    <row r="710" spans="3:4" x14ac:dyDescent="0.25">
      <c r="C710" s="3"/>
      <c r="D710" s="3"/>
    </row>
    <row r="711" spans="3:4" x14ac:dyDescent="0.25">
      <c r="C711" s="3"/>
      <c r="D711" s="3"/>
    </row>
    <row r="712" spans="3:4" x14ac:dyDescent="0.25">
      <c r="C712" s="3"/>
      <c r="D712" s="3"/>
    </row>
    <row r="713" spans="3:4" x14ac:dyDescent="0.25">
      <c r="C713" s="3"/>
      <c r="D713" s="3"/>
    </row>
    <row r="714" spans="3:4" x14ac:dyDescent="0.25">
      <c r="C714" s="3"/>
      <c r="D714" s="3"/>
    </row>
    <row r="715" spans="3:4" x14ac:dyDescent="0.25">
      <c r="C715" s="3"/>
      <c r="D715" s="3"/>
    </row>
    <row r="716" spans="3:4" x14ac:dyDescent="0.25">
      <c r="C716" s="3"/>
      <c r="D716" s="3"/>
    </row>
    <row r="717" spans="3:4" x14ac:dyDescent="0.25">
      <c r="C717" s="3"/>
      <c r="D717" s="3"/>
    </row>
    <row r="718" spans="3:4" x14ac:dyDescent="0.25">
      <c r="C718" s="3"/>
      <c r="D718" s="3"/>
    </row>
    <row r="719" spans="3:4" x14ac:dyDescent="0.25">
      <c r="C719" s="3"/>
      <c r="D719" s="3"/>
    </row>
    <row r="720" spans="3:4" x14ac:dyDescent="0.25">
      <c r="C720" s="3"/>
      <c r="D720" s="3"/>
    </row>
    <row r="721" spans="3:4" x14ac:dyDescent="0.25">
      <c r="C721" s="3"/>
      <c r="D721" s="3"/>
    </row>
    <row r="722" spans="3:4" x14ac:dyDescent="0.25">
      <c r="C722" s="3"/>
      <c r="D722" s="3"/>
    </row>
    <row r="723" spans="3:4" x14ac:dyDescent="0.25">
      <c r="C723" s="3"/>
      <c r="D723" s="3"/>
    </row>
    <row r="724" spans="3:4" x14ac:dyDescent="0.25">
      <c r="C724" s="3"/>
      <c r="D724" s="3"/>
    </row>
    <row r="725" spans="3:4" x14ac:dyDescent="0.25">
      <c r="C725" s="3"/>
      <c r="D725" s="3"/>
    </row>
    <row r="726" spans="3:4" x14ac:dyDescent="0.25">
      <c r="C726" s="3"/>
      <c r="D726" s="3"/>
    </row>
    <row r="727" spans="3:4" x14ac:dyDescent="0.25">
      <c r="C727" s="3"/>
      <c r="D727" s="3"/>
    </row>
    <row r="728" spans="3:4" x14ac:dyDescent="0.25">
      <c r="C728" s="3"/>
      <c r="D728" s="3"/>
    </row>
    <row r="729" spans="3:4" x14ac:dyDescent="0.25">
      <c r="C729" s="3"/>
      <c r="D729" s="3"/>
    </row>
    <row r="730" spans="3:4" x14ac:dyDescent="0.25">
      <c r="C730" s="3"/>
      <c r="D730" s="3"/>
    </row>
    <row r="731" spans="3:4" x14ac:dyDescent="0.25">
      <c r="C731" s="3"/>
      <c r="D731" s="3"/>
    </row>
    <row r="732" spans="3:4" x14ac:dyDescent="0.25">
      <c r="C732" s="3"/>
      <c r="D732" s="3"/>
    </row>
    <row r="733" spans="3:4" x14ac:dyDescent="0.25">
      <c r="C733" s="3"/>
      <c r="D733" s="3"/>
    </row>
    <row r="734" spans="3:4" x14ac:dyDescent="0.25">
      <c r="C734" s="3"/>
      <c r="D734" s="3"/>
    </row>
    <row r="735" spans="3:4" x14ac:dyDescent="0.25">
      <c r="C735" s="3"/>
      <c r="D735" s="3"/>
    </row>
    <row r="736" spans="3:4" x14ac:dyDescent="0.25">
      <c r="C736" s="3"/>
      <c r="D736" s="3"/>
    </row>
    <row r="737" spans="3:4" x14ac:dyDescent="0.25">
      <c r="C737" s="3"/>
      <c r="D737" s="3"/>
    </row>
    <row r="738" spans="3:4" x14ac:dyDescent="0.25">
      <c r="C738" s="3"/>
      <c r="D738" s="3"/>
    </row>
    <row r="739" spans="3:4" x14ac:dyDescent="0.25">
      <c r="C739" s="3"/>
      <c r="D739" s="3"/>
    </row>
    <row r="740" spans="3:4" x14ac:dyDescent="0.25">
      <c r="C740" s="3"/>
      <c r="D740" s="3"/>
    </row>
    <row r="741" spans="3:4" x14ac:dyDescent="0.25">
      <c r="C741" s="3"/>
      <c r="D741" s="3"/>
    </row>
    <row r="742" spans="3:4" x14ac:dyDescent="0.25">
      <c r="C742" s="3"/>
      <c r="D742" s="3"/>
    </row>
    <row r="743" spans="3:4" x14ac:dyDescent="0.25">
      <c r="C743" s="3"/>
      <c r="D743" s="3"/>
    </row>
    <row r="744" spans="3:4" x14ac:dyDescent="0.25">
      <c r="C744" s="3"/>
      <c r="D744" s="3"/>
    </row>
    <row r="745" spans="3:4" x14ac:dyDescent="0.25">
      <c r="C745" s="3"/>
      <c r="D745" s="3"/>
    </row>
    <row r="746" spans="3:4" x14ac:dyDescent="0.25">
      <c r="C746" s="3"/>
      <c r="D746" s="3"/>
    </row>
    <row r="747" spans="3:4" x14ac:dyDescent="0.25">
      <c r="C747" s="3"/>
      <c r="D747" s="3"/>
    </row>
    <row r="748" spans="3:4" x14ac:dyDescent="0.25">
      <c r="C748" s="3"/>
      <c r="D748" s="3"/>
    </row>
    <row r="749" spans="3:4" x14ac:dyDescent="0.25">
      <c r="C749" s="3"/>
      <c r="D749" s="3"/>
    </row>
    <row r="750" spans="3:4" x14ac:dyDescent="0.25">
      <c r="C750" s="3"/>
      <c r="D750" s="3"/>
    </row>
    <row r="751" spans="3:4" x14ac:dyDescent="0.25">
      <c r="C751" s="3"/>
      <c r="D751" s="3"/>
    </row>
    <row r="752" spans="3:4" x14ac:dyDescent="0.25">
      <c r="C752" s="3"/>
      <c r="D752" s="3"/>
    </row>
    <row r="753" spans="3:4" x14ac:dyDescent="0.25">
      <c r="C753" s="3"/>
      <c r="D753" s="3"/>
    </row>
    <row r="754" spans="3:4" x14ac:dyDescent="0.25">
      <c r="C754" s="3"/>
      <c r="D754" s="3"/>
    </row>
    <row r="755" spans="3:4" x14ac:dyDescent="0.25">
      <c r="C755" s="3"/>
      <c r="D755" s="3"/>
    </row>
    <row r="756" spans="3:4" x14ac:dyDescent="0.25">
      <c r="C756" s="3"/>
      <c r="D756" s="3"/>
    </row>
    <row r="757" spans="3:4" x14ac:dyDescent="0.25">
      <c r="C757" s="3"/>
      <c r="D757" s="3"/>
    </row>
    <row r="758" spans="3:4" x14ac:dyDescent="0.25">
      <c r="C758" s="3"/>
      <c r="D758" s="3"/>
    </row>
    <row r="759" spans="3:4" x14ac:dyDescent="0.25">
      <c r="C759" s="3"/>
      <c r="D759" s="3"/>
    </row>
    <row r="760" spans="3:4" x14ac:dyDescent="0.25">
      <c r="C760" s="3"/>
      <c r="D760" s="3"/>
    </row>
    <row r="761" spans="3:4" x14ac:dyDescent="0.25">
      <c r="C761" s="3"/>
      <c r="D761" s="3"/>
    </row>
    <row r="762" spans="3:4" x14ac:dyDescent="0.25">
      <c r="C762" s="3"/>
      <c r="D762" s="3"/>
    </row>
    <row r="763" spans="3:4" x14ac:dyDescent="0.25">
      <c r="C763" s="3"/>
      <c r="D763" s="3"/>
    </row>
    <row r="764" spans="3:4" x14ac:dyDescent="0.25">
      <c r="C764" s="3"/>
      <c r="D764" s="3"/>
    </row>
    <row r="765" spans="3:4" x14ac:dyDescent="0.25">
      <c r="C765" s="3"/>
      <c r="D765" s="3"/>
    </row>
    <row r="766" spans="3:4" x14ac:dyDescent="0.25">
      <c r="C766" s="3"/>
      <c r="D766" s="3"/>
    </row>
    <row r="767" spans="3:4" x14ac:dyDescent="0.25">
      <c r="C767" s="3"/>
      <c r="D767" s="3"/>
    </row>
    <row r="768" spans="3:4" x14ac:dyDescent="0.25">
      <c r="C768" s="3"/>
      <c r="D768" s="3"/>
    </row>
    <row r="769" spans="3:4" x14ac:dyDescent="0.25">
      <c r="C769" s="3"/>
      <c r="D769" s="3"/>
    </row>
    <row r="770" spans="3:4" x14ac:dyDescent="0.25">
      <c r="C770" s="3"/>
      <c r="D770" s="3"/>
    </row>
    <row r="771" spans="3:4" x14ac:dyDescent="0.25">
      <c r="C771" s="3"/>
      <c r="D771" s="3"/>
    </row>
    <row r="772" spans="3:4" x14ac:dyDescent="0.25">
      <c r="C772" s="3"/>
      <c r="D772" s="3"/>
    </row>
    <row r="773" spans="3:4" x14ac:dyDescent="0.25">
      <c r="C773" s="3"/>
      <c r="D773" s="3"/>
    </row>
    <row r="774" spans="3:4" x14ac:dyDescent="0.25">
      <c r="C774" s="3"/>
      <c r="D774" s="3"/>
    </row>
    <row r="775" spans="3:4" x14ac:dyDescent="0.25">
      <c r="C775" s="3"/>
      <c r="D775" s="3"/>
    </row>
    <row r="776" spans="3:4" x14ac:dyDescent="0.25">
      <c r="C776" s="3"/>
      <c r="D776" s="3"/>
    </row>
    <row r="777" spans="3:4" x14ac:dyDescent="0.25">
      <c r="C777" s="3"/>
      <c r="D777" s="3"/>
    </row>
    <row r="778" spans="3:4" x14ac:dyDescent="0.25">
      <c r="C778" s="3"/>
      <c r="D778" s="3"/>
    </row>
    <row r="779" spans="3:4" x14ac:dyDescent="0.25">
      <c r="C779" s="3"/>
      <c r="D779" s="3"/>
    </row>
    <row r="780" spans="3:4" x14ac:dyDescent="0.25">
      <c r="C780" s="3"/>
      <c r="D780" s="3"/>
    </row>
    <row r="781" spans="3:4" x14ac:dyDescent="0.25">
      <c r="C781" s="3"/>
      <c r="D781" s="3"/>
    </row>
    <row r="782" spans="3:4" x14ac:dyDescent="0.25">
      <c r="C782" s="3"/>
      <c r="D782" s="3"/>
    </row>
    <row r="783" spans="3:4" x14ac:dyDescent="0.25">
      <c r="C783" s="3"/>
      <c r="D783" s="3"/>
    </row>
    <row r="784" spans="3:4" x14ac:dyDescent="0.25">
      <c r="C784" s="3"/>
      <c r="D784" s="3"/>
    </row>
    <row r="785" spans="3:4" x14ac:dyDescent="0.25">
      <c r="C785" s="3"/>
      <c r="D785" s="3"/>
    </row>
    <row r="786" spans="3:4" x14ac:dyDescent="0.25">
      <c r="C786" s="3"/>
      <c r="D786" s="3"/>
    </row>
    <row r="787" spans="3:4" x14ac:dyDescent="0.25">
      <c r="C787" s="3"/>
      <c r="D787" s="3"/>
    </row>
    <row r="788" spans="3:4" x14ac:dyDescent="0.25">
      <c r="C788" s="3"/>
      <c r="D788" s="3"/>
    </row>
    <row r="789" spans="3:4" x14ac:dyDescent="0.25">
      <c r="C789" s="3"/>
      <c r="D789" s="3"/>
    </row>
    <row r="790" spans="3:4" x14ac:dyDescent="0.25">
      <c r="C790" s="3"/>
      <c r="D790" s="3"/>
    </row>
    <row r="791" spans="3:4" x14ac:dyDescent="0.25">
      <c r="C791" s="3"/>
      <c r="D791" s="3"/>
    </row>
    <row r="792" spans="3:4" x14ac:dyDescent="0.25">
      <c r="C792" s="3"/>
      <c r="D792" s="3"/>
    </row>
    <row r="793" spans="3:4" x14ac:dyDescent="0.25">
      <c r="C793" s="3"/>
      <c r="D793" s="3"/>
    </row>
    <row r="794" spans="3:4" x14ac:dyDescent="0.25">
      <c r="C794" s="3"/>
      <c r="D794" s="3"/>
    </row>
    <row r="795" spans="3:4" x14ac:dyDescent="0.25">
      <c r="C795" s="3"/>
      <c r="D795" s="3"/>
    </row>
    <row r="796" spans="3:4" x14ac:dyDescent="0.25">
      <c r="C796" s="3"/>
      <c r="D796" s="3"/>
    </row>
    <row r="797" spans="3:4" x14ac:dyDescent="0.25">
      <c r="C797" s="3"/>
      <c r="D797" s="3"/>
    </row>
    <row r="798" spans="3:4" x14ac:dyDescent="0.25">
      <c r="C798" s="3"/>
      <c r="D798" s="3"/>
    </row>
    <row r="799" spans="3:4" x14ac:dyDescent="0.25">
      <c r="C799" s="3"/>
      <c r="D799" s="3"/>
    </row>
    <row r="800" spans="3:4" x14ac:dyDescent="0.25">
      <c r="C800" s="3"/>
      <c r="D800" s="3"/>
    </row>
    <row r="801" spans="3:4" x14ac:dyDescent="0.25">
      <c r="C801" s="3"/>
      <c r="D801" s="3"/>
    </row>
    <row r="802" spans="3:4" x14ac:dyDescent="0.25">
      <c r="C802" s="3"/>
      <c r="D802" s="3"/>
    </row>
    <row r="803" spans="3:4" x14ac:dyDescent="0.25">
      <c r="C803" s="3"/>
      <c r="D803" s="3"/>
    </row>
    <row r="804" spans="3:4" x14ac:dyDescent="0.25">
      <c r="C804" s="3"/>
      <c r="D804" s="3"/>
    </row>
    <row r="805" spans="3:4" x14ac:dyDescent="0.25">
      <c r="C805" s="3"/>
      <c r="D805" s="3"/>
    </row>
    <row r="806" spans="3:4" x14ac:dyDescent="0.25">
      <c r="C806" s="3"/>
      <c r="D806" s="3"/>
    </row>
    <row r="807" spans="3:4" x14ac:dyDescent="0.25">
      <c r="C807" s="3"/>
      <c r="D807" s="3"/>
    </row>
    <row r="808" spans="3:4" x14ac:dyDescent="0.25">
      <c r="C808" s="3"/>
      <c r="D808" s="3"/>
    </row>
    <row r="809" spans="3:4" x14ac:dyDescent="0.25">
      <c r="C809" s="3"/>
      <c r="D809" s="3"/>
    </row>
    <row r="810" spans="3:4" x14ac:dyDescent="0.25">
      <c r="C810" s="3"/>
      <c r="D810" s="3"/>
    </row>
    <row r="811" spans="3:4" x14ac:dyDescent="0.25">
      <c r="C811" s="3"/>
      <c r="D811" s="3"/>
    </row>
    <row r="812" spans="3:4" x14ac:dyDescent="0.25">
      <c r="C812" s="3"/>
      <c r="D812" s="3"/>
    </row>
    <row r="813" spans="3:4" x14ac:dyDescent="0.25">
      <c r="C813" s="3"/>
      <c r="D813" s="3"/>
    </row>
    <row r="814" spans="3:4" x14ac:dyDescent="0.25">
      <c r="C814" s="3"/>
      <c r="D814" s="3"/>
    </row>
    <row r="815" spans="3:4" x14ac:dyDescent="0.25">
      <c r="C815" s="3"/>
      <c r="D815" s="3"/>
    </row>
    <row r="816" spans="3:4" x14ac:dyDescent="0.25">
      <c r="C816" s="3"/>
      <c r="D816" s="3"/>
    </row>
    <row r="817" spans="3:4" x14ac:dyDescent="0.25">
      <c r="C817" s="3"/>
      <c r="D817" s="3"/>
    </row>
    <row r="818" spans="3:4" x14ac:dyDescent="0.25">
      <c r="C818" s="3"/>
      <c r="D818" s="3"/>
    </row>
    <row r="819" spans="3:4" x14ac:dyDescent="0.25">
      <c r="C819" s="3"/>
      <c r="D819" s="3"/>
    </row>
    <row r="820" spans="3:4" x14ac:dyDescent="0.25">
      <c r="C820" s="3"/>
      <c r="D820" s="3"/>
    </row>
    <row r="821" spans="3:4" x14ac:dyDescent="0.25">
      <c r="C821" s="3"/>
      <c r="D821" s="3"/>
    </row>
    <row r="822" spans="3:4" x14ac:dyDescent="0.25">
      <c r="C822" s="3"/>
      <c r="D822" s="3"/>
    </row>
    <row r="823" spans="3:4" x14ac:dyDescent="0.25">
      <c r="C823" s="3"/>
      <c r="D823" s="3"/>
    </row>
    <row r="824" spans="3:4" x14ac:dyDescent="0.25">
      <c r="C824" s="3"/>
      <c r="D824" s="3"/>
    </row>
    <row r="825" spans="3:4" x14ac:dyDescent="0.25">
      <c r="C825" s="3"/>
      <c r="D825" s="3"/>
    </row>
    <row r="826" spans="3:4" x14ac:dyDescent="0.25">
      <c r="C826" s="3"/>
      <c r="D826" s="3"/>
    </row>
    <row r="827" spans="3:4" x14ac:dyDescent="0.25">
      <c r="C827" s="3"/>
      <c r="D827" s="3"/>
    </row>
    <row r="828" spans="3:4" x14ac:dyDescent="0.25">
      <c r="C828" s="3"/>
      <c r="D828" s="3"/>
    </row>
    <row r="829" spans="3:4" x14ac:dyDescent="0.25">
      <c r="C829" s="3"/>
      <c r="D829" s="3"/>
    </row>
    <row r="830" spans="3:4" x14ac:dyDescent="0.25">
      <c r="C830" s="3"/>
      <c r="D830" s="3"/>
    </row>
    <row r="831" spans="3:4" x14ac:dyDescent="0.25">
      <c r="C831" s="3"/>
      <c r="D831" s="3"/>
    </row>
    <row r="832" spans="3:4" x14ac:dyDescent="0.25">
      <c r="C832" s="3"/>
      <c r="D832" s="3"/>
    </row>
    <row r="833" spans="3:4" x14ac:dyDescent="0.25">
      <c r="C833" s="3"/>
      <c r="D833" s="3"/>
    </row>
    <row r="834" spans="3:4" x14ac:dyDescent="0.25">
      <c r="C834" s="3"/>
      <c r="D834" s="3"/>
    </row>
    <row r="835" spans="3:4" x14ac:dyDescent="0.25">
      <c r="C835" s="3"/>
      <c r="D835" s="3"/>
    </row>
    <row r="836" spans="3:4" x14ac:dyDescent="0.25">
      <c r="C836" s="3"/>
      <c r="D836" s="3"/>
    </row>
    <row r="837" spans="3:4" x14ac:dyDescent="0.25">
      <c r="C837" s="3"/>
      <c r="D837" s="3"/>
    </row>
    <row r="838" spans="3:4" x14ac:dyDescent="0.25">
      <c r="C838" s="3"/>
      <c r="D838" s="3"/>
    </row>
    <row r="839" spans="3:4" x14ac:dyDescent="0.25">
      <c r="C839" s="3"/>
      <c r="D839" s="3"/>
    </row>
    <row r="840" spans="3:4" x14ac:dyDescent="0.25">
      <c r="C840" s="3"/>
      <c r="D840" s="3"/>
    </row>
    <row r="841" spans="3:4" x14ac:dyDescent="0.25">
      <c r="C841" s="3"/>
      <c r="D841" s="3"/>
    </row>
    <row r="842" spans="3:4" x14ac:dyDescent="0.25">
      <c r="C842" s="3"/>
      <c r="D842" s="3"/>
    </row>
    <row r="843" spans="3:4" x14ac:dyDescent="0.25">
      <c r="C843" s="3"/>
      <c r="D843" s="3"/>
    </row>
    <row r="844" spans="3:4" x14ac:dyDescent="0.25">
      <c r="C844" s="3"/>
      <c r="D844" s="3"/>
    </row>
    <row r="845" spans="3:4" x14ac:dyDescent="0.25">
      <c r="C845" s="3"/>
      <c r="D845" s="3"/>
    </row>
    <row r="846" spans="3:4" x14ac:dyDescent="0.25">
      <c r="C846" s="3"/>
      <c r="D846" s="3"/>
    </row>
    <row r="847" spans="3:4" x14ac:dyDescent="0.25">
      <c r="C847" s="3"/>
      <c r="D847" s="3"/>
    </row>
    <row r="848" spans="3:4" x14ac:dyDescent="0.25">
      <c r="C848" s="3"/>
      <c r="D848" s="3"/>
    </row>
    <row r="849" spans="3:4" x14ac:dyDescent="0.25">
      <c r="C849" s="3"/>
      <c r="D849" s="3"/>
    </row>
    <row r="850" spans="3:4" x14ac:dyDescent="0.25">
      <c r="C850" s="3"/>
      <c r="D850" s="3"/>
    </row>
    <row r="851" spans="3:4" x14ac:dyDescent="0.25">
      <c r="C851" s="3"/>
      <c r="D851" s="3"/>
    </row>
    <row r="852" spans="3:4" x14ac:dyDescent="0.25">
      <c r="C852" s="3"/>
      <c r="D852" s="3"/>
    </row>
    <row r="853" spans="3:4" x14ac:dyDescent="0.25">
      <c r="C853" s="3"/>
      <c r="D853" s="3"/>
    </row>
    <row r="854" spans="3:4" x14ac:dyDescent="0.25">
      <c r="C854" s="3"/>
      <c r="D854" s="3"/>
    </row>
    <row r="855" spans="3:4" x14ac:dyDescent="0.25">
      <c r="C855" s="3"/>
      <c r="D855" s="3"/>
    </row>
    <row r="856" spans="3:4" x14ac:dyDescent="0.25">
      <c r="C856" s="3"/>
      <c r="D856" s="3"/>
    </row>
    <row r="857" spans="3:4" x14ac:dyDescent="0.25">
      <c r="C857" s="3"/>
      <c r="D857" s="3"/>
    </row>
    <row r="858" spans="3:4" x14ac:dyDescent="0.25">
      <c r="C858" s="3"/>
      <c r="D858" s="3"/>
    </row>
    <row r="859" spans="3:4" x14ac:dyDescent="0.25">
      <c r="C859" s="3"/>
      <c r="D859" s="3"/>
    </row>
    <row r="860" spans="3:4" x14ac:dyDescent="0.25">
      <c r="C860" s="3"/>
      <c r="D860" s="3"/>
    </row>
    <row r="861" spans="3:4" x14ac:dyDescent="0.25">
      <c r="C861" s="3"/>
      <c r="D861" s="3"/>
    </row>
    <row r="862" spans="3:4" x14ac:dyDescent="0.25">
      <c r="C862" s="3"/>
      <c r="D862" s="3"/>
    </row>
    <row r="863" spans="3:4" x14ac:dyDescent="0.25">
      <c r="C863" s="3"/>
      <c r="D863" s="3"/>
    </row>
    <row r="864" spans="3:4" x14ac:dyDescent="0.25">
      <c r="C864" s="3"/>
      <c r="D864" s="3"/>
    </row>
    <row r="865" spans="3:4" x14ac:dyDescent="0.25">
      <c r="C865" s="3"/>
      <c r="D865" s="3"/>
    </row>
    <row r="866" spans="3:4" x14ac:dyDescent="0.25">
      <c r="C866" s="3"/>
      <c r="D866" s="3"/>
    </row>
    <row r="867" spans="3:4" x14ac:dyDescent="0.25">
      <c r="C867" s="3"/>
      <c r="D867" s="3"/>
    </row>
    <row r="868" spans="3:4" x14ac:dyDescent="0.25">
      <c r="C868" s="3"/>
      <c r="D868" s="3"/>
    </row>
    <row r="869" spans="3:4" x14ac:dyDescent="0.25">
      <c r="C869" s="3"/>
      <c r="D869" s="3"/>
    </row>
    <row r="870" spans="3:4" x14ac:dyDescent="0.25">
      <c r="C870" s="3"/>
      <c r="D870" s="3"/>
    </row>
    <row r="871" spans="3:4" x14ac:dyDescent="0.25">
      <c r="C871" s="3"/>
      <c r="D871" s="3"/>
    </row>
    <row r="872" spans="3:4" x14ac:dyDescent="0.25">
      <c r="C872" s="3"/>
      <c r="D872" s="3"/>
    </row>
    <row r="873" spans="3:4" x14ac:dyDescent="0.25">
      <c r="C873" s="3"/>
      <c r="D873" s="3"/>
    </row>
  </sheetData>
  <mergeCells count="6">
    <mergeCell ref="F1:L1"/>
    <mergeCell ref="P1:T1"/>
    <mergeCell ref="A53:A70"/>
    <mergeCell ref="A1:E1"/>
    <mergeCell ref="A3:A20"/>
    <mergeCell ref="A22:A51"/>
  </mergeCells>
  <pageMargins left="0.511811024" right="0.511811024" top="0.78740157499999996" bottom="0.78740157499999996" header="0.31496062000000002" footer="0.31496062000000002"/>
  <pageSetup paperSize="9" scale="35" fitToHeight="0" orientation="landscape" r:id="rId1"/>
  <rowBreaks count="1" manualBreakCount="1">
    <brk id="51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/>
  </sheetPr>
  <dimension ref="A1:Q930"/>
  <sheetViews>
    <sheetView view="pageBreakPreview" zoomScale="80" zoomScaleNormal="100" zoomScaleSheetLayoutView="80" workbookViewId="0">
      <selection activeCell="D33" activeCellId="13" sqref="D5 D7 D9 D11 D13 D15 D17 D19 E21 D23 G25 D27 D31 D33"/>
    </sheetView>
  </sheetViews>
  <sheetFormatPr defaultColWidth="9.140625" defaultRowHeight="15" x14ac:dyDescent="0.25"/>
  <cols>
    <col min="1" max="1" width="32.5703125" style="1" customWidth="1"/>
    <col min="2" max="2" width="9.85546875" style="1" customWidth="1"/>
    <col min="3" max="3" width="13.28515625" style="1" customWidth="1"/>
    <col min="4" max="4" width="16.7109375" style="1" customWidth="1"/>
    <col min="5" max="5" width="18.5703125" style="1" customWidth="1"/>
    <col min="6" max="6" width="19.28515625" style="1" customWidth="1"/>
    <col min="7" max="7" width="18.28515625" style="1" customWidth="1"/>
    <col min="8" max="8" width="18.5703125" style="1" customWidth="1"/>
    <col min="9" max="17" width="16.7109375" style="1" customWidth="1"/>
    <col min="18" max="16384" width="9.140625" style="1"/>
  </cols>
  <sheetData>
    <row r="1" spans="1:17" x14ac:dyDescent="0.25">
      <c r="A1" s="397" t="s">
        <v>262</v>
      </c>
      <c r="B1" s="397"/>
      <c r="C1" s="397"/>
      <c r="D1" s="381" t="s">
        <v>280</v>
      </c>
      <c r="E1" s="381"/>
      <c r="F1" s="381"/>
      <c r="G1" s="381"/>
      <c r="H1" s="381"/>
      <c r="I1" s="381"/>
      <c r="J1" s="381"/>
      <c r="K1" s="168"/>
      <c r="L1" s="168"/>
      <c r="M1" s="168"/>
      <c r="N1" s="383"/>
      <c r="O1" s="384"/>
      <c r="P1" s="384"/>
      <c r="Q1" s="384"/>
    </row>
    <row r="2" spans="1:17" ht="60.75" thickBot="1" x14ac:dyDescent="0.3">
      <c r="A2" s="169" t="s">
        <v>10</v>
      </c>
      <c r="B2" s="169" t="s">
        <v>11</v>
      </c>
      <c r="C2" s="172" t="s">
        <v>12</v>
      </c>
      <c r="D2" s="128"/>
      <c r="E2" s="128"/>
      <c r="F2" s="128"/>
      <c r="G2" s="128"/>
      <c r="H2" s="127"/>
      <c r="I2" s="127"/>
      <c r="J2" s="127"/>
      <c r="K2" s="77" t="s">
        <v>318</v>
      </c>
      <c r="L2" s="77" t="s">
        <v>319</v>
      </c>
      <c r="M2" s="77" t="s">
        <v>320</v>
      </c>
      <c r="N2" s="77" t="s">
        <v>321</v>
      </c>
      <c r="O2" s="77" t="s">
        <v>322</v>
      </c>
      <c r="P2" s="76" t="s">
        <v>281</v>
      </c>
      <c r="Q2" s="79" t="s">
        <v>485</v>
      </c>
    </row>
    <row r="3" spans="1:17" ht="15" customHeight="1" x14ac:dyDescent="0.25">
      <c r="A3" s="170" t="s">
        <v>242</v>
      </c>
      <c r="B3" s="181" t="s">
        <v>243</v>
      </c>
      <c r="C3" s="181">
        <v>337</v>
      </c>
      <c r="D3" s="166"/>
      <c r="E3" s="166"/>
      <c r="F3" s="166"/>
      <c r="G3" s="166"/>
      <c r="H3" s="166"/>
      <c r="I3" s="166"/>
      <c r="J3" s="166"/>
      <c r="K3" s="80" t="e">
        <f>MEDIAN(D3:J3)</f>
        <v>#NUM!</v>
      </c>
      <c r="L3" s="80" t="e">
        <f>0.5*K3</f>
        <v>#NUM!</v>
      </c>
      <c r="M3" s="80" t="e">
        <f>1.5*K3</f>
        <v>#NUM!</v>
      </c>
      <c r="N3" s="81" t="e">
        <f>AVERAGE(D3:J3)</f>
        <v>#DIV/0!</v>
      </c>
      <c r="O3" s="81" t="e">
        <f>MEDIAN(D3:J3)</f>
        <v>#NUM!</v>
      </c>
      <c r="P3" s="82" t="e">
        <f>SMALL(N3:O3,1)</f>
        <v>#DIV/0!</v>
      </c>
      <c r="Q3" s="93" t="e">
        <f>P3*C3</f>
        <v>#DIV/0!</v>
      </c>
    </row>
    <row r="4" spans="1:17" x14ac:dyDescent="0.25">
      <c r="A4" s="175"/>
      <c r="B4" s="182"/>
      <c r="C4" s="182"/>
      <c r="D4" s="179"/>
      <c r="E4" s="133"/>
      <c r="F4" s="133"/>
      <c r="G4" s="133"/>
      <c r="H4" s="133"/>
      <c r="I4" s="179"/>
      <c r="J4" s="179"/>
      <c r="K4" s="130"/>
      <c r="L4" s="130"/>
      <c r="M4" s="130"/>
      <c r="N4" s="130"/>
      <c r="O4" s="130"/>
      <c r="P4" s="130"/>
      <c r="Q4" s="177"/>
    </row>
    <row r="5" spans="1:17" x14ac:dyDescent="0.25">
      <c r="A5" s="171" t="s">
        <v>244</v>
      </c>
      <c r="B5" s="183" t="s">
        <v>243</v>
      </c>
      <c r="C5" s="183">
        <v>40</v>
      </c>
      <c r="D5" s="166"/>
      <c r="E5" s="166"/>
      <c r="F5" s="166"/>
      <c r="G5" s="166"/>
      <c r="H5" s="166"/>
      <c r="I5" s="166"/>
      <c r="J5" s="166"/>
      <c r="K5" s="80" t="e">
        <f t="shared" ref="K5:K33" si="0">MEDIAN(D5:J5)</f>
        <v>#NUM!</v>
      </c>
      <c r="L5" s="80" t="e">
        <f t="shared" ref="L5:L33" si="1">0.5*K5</f>
        <v>#NUM!</v>
      </c>
      <c r="M5" s="80" t="e">
        <f t="shared" ref="M5:M33" si="2">1.5*K5</f>
        <v>#NUM!</v>
      </c>
      <c r="N5" s="81" t="e">
        <f>AVERAGE(E5:J5)</f>
        <v>#DIV/0!</v>
      </c>
      <c r="O5" s="81" t="e">
        <f>MEDIAN(E5:J5)</f>
        <v>#NUM!</v>
      </c>
      <c r="P5" s="82" t="e">
        <f t="shared" ref="P5:P33" si="3">SMALL(N5:O5,1)</f>
        <v>#DIV/0!</v>
      </c>
      <c r="Q5" s="93" t="e">
        <f>P5*C5</f>
        <v>#DIV/0!</v>
      </c>
    </row>
    <row r="6" spans="1:17" x14ac:dyDescent="0.25">
      <c r="A6" s="175"/>
      <c r="B6" s="182"/>
      <c r="C6" s="182"/>
      <c r="D6" s="179"/>
      <c r="E6" s="133"/>
      <c r="F6" s="133"/>
      <c r="G6" s="133"/>
      <c r="H6" s="133"/>
      <c r="I6" s="179"/>
      <c r="J6" s="179"/>
      <c r="K6" s="130"/>
      <c r="L6" s="130"/>
      <c r="M6" s="130"/>
      <c r="N6" s="130"/>
      <c r="O6" s="130"/>
      <c r="P6" s="130"/>
      <c r="Q6" s="177"/>
    </row>
    <row r="7" spans="1:17" ht="15" customHeight="1" x14ac:dyDescent="0.25">
      <c r="A7" s="171" t="s">
        <v>245</v>
      </c>
      <c r="B7" s="183" t="s">
        <v>243</v>
      </c>
      <c r="C7" s="183">
        <v>97</v>
      </c>
      <c r="D7" s="166"/>
      <c r="E7" s="166"/>
      <c r="F7" s="166"/>
      <c r="G7" s="166"/>
      <c r="H7" s="166"/>
      <c r="I7" s="166"/>
      <c r="J7" s="166"/>
      <c r="K7" s="80" t="e">
        <f t="shared" si="0"/>
        <v>#NUM!</v>
      </c>
      <c r="L7" s="80" t="e">
        <f t="shared" si="1"/>
        <v>#NUM!</v>
      </c>
      <c r="M7" s="80" t="e">
        <f t="shared" si="2"/>
        <v>#NUM!</v>
      </c>
      <c r="N7" s="81" t="e">
        <f>AVERAGE(E7:J7)</f>
        <v>#DIV/0!</v>
      </c>
      <c r="O7" s="81" t="e">
        <f>MEDIAN(E7:J7)</f>
        <v>#NUM!</v>
      </c>
      <c r="P7" s="82" t="e">
        <f t="shared" si="3"/>
        <v>#DIV/0!</v>
      </c>
      <c r="Q7" s="93" t="e">
        <f>P7*C7</f>
        <v>#DIV/0!</v>
      </c>
    </row>
    <row r="8" spans="1:17" x14ac:dyDescent="0.25">
      <c r="A8" s="175"/>
      <c r="B8" s="182"/>
      <c r="C8" s="182"/>
      <c r="D8" s="179"/>
      <c r="E8" s="200"/>
      <c r="F8" s="133"/>
      <c r="G8" s="133"/>
      <c r="H8" s="133"/>
      <c r="I8" s="179"/>
      <c r="J8" s="179"/>
      <c r="K8" s="130"/>
      <c r="L8" s="130"/>
      <c r="M8" s="130"/>
      <c r="N8" s="130"/>
      <c r="O8" s="130"/>
      <c r="P8" s="130"/>
      <c r="Q8" s="177"/>
    </row>
    <row r="9" spans="1:17" ht="15" customHeight="1" x14ac:dyDescent="0.25">
      <c r="A9" s="171" t="s">
        <v>246</v>
      </c>
      <c r="B9" s="183" t="s">
        <v>243</v>
      </c>
      <c r="C9" s="183">
        <v>180</v>
      </c>
      <c r="D9" s="166"/>
      <c r="E9" s="166"/>
      <c r="F9" s="166"/>
      <c r="G9" s="166"/>
      <c r="H9" s="166"/>
      <c r="I9" s="166"/>
      <c r="J9" s="166"/>
      <c r="K9" s="80" t="e">
        <f t="shared" si="0"/>
        <v>#NUM!</v>
      </c>
      <c r="L9" s="80" t="e">
        <f t="shared" si="1"/>
        <v>#NUM!</v>
      </c>
      <c r="M9" s="80" t="e">
        <f t="shared" si="2"/>
        <v>#NUM!</v>
      </c>
      <c r="N9" s="81" t="e">
        <f>AVERAGE(E9:J9)</f>
        <v>#DIV/0!</v>
      </c>
      <c r="O9" s="81" t="e">
        <f>MEDIAN(E9:J9)</f>
        <v>#NUM!</v>
      </c>
      <c r="P9" s="82" t="e">
        <f t="shared" si="3"/>
        <v>#DIV/0!</v>
      </c>
      <c r="Q9" s="93" t="e">
        <f>P9*C9</f>
        <v>#DIV/0!</v>
      </c>
    </row>
    <row r="10" spans="1:17" x14ac:dyDescent="0.25">
      <c r="A10" s="175"/>
      <c r="B10" s="182"/>
      <c r="C10" s="182"/>
      <c r="D10" s="179"/>
      <c r="E10" s="133"/>
      <c r="F10" s="133"/>
      <c r="G10" s="133"/>
      <c r="H10" s="133"/>
      <c r="I10" s="179"/>
      <c r="J10" s="179"/>
      <c r="K10" s="130"/>
      <c r="L10" s="130"/>
      <c r="M10" s="130"/>
      <c r="N10" s="130"/>
      <c r="O10" s="130"/>
      <c r="P10" s="130"/>
      <c r="Q10" s="177"/>
    </row>
    <row r="11" spans="1:17" ht="15" customHeight="1" x14ac:dyDescent="0.25">
      <c r="A11" s="171" t="s">
        <v>247</v>
      </c>
      <c r="B11" s="183" t="s">
        <v>243</v>
      </c>
      <c r="C11" s="183">
        <v>330</v>
      </c>
      <c r="D11" s="166"/>
      <c r="E11" s="166"/>
      <c r="F11" s="166"/>
      <c r="G11" s="166"/>
      <c r="H11" s="166"/>
      <c r="I11" s="166"/>
      <c r="J11" s="166"/>
      <c r="K11" s="80" t="e">
        <f t="shared" si="0"/>
        <v>#NUM!</v>
      </c>
      <c r="L11" s="80" t="e">
        <f t="shared" si="1"/>
        <v>#NUM!</v>
      </c>
      <c r="M11" s="80" t="e">
        <f t="shared" si="2"/>
        <v>#NUM!</v>
      </c>
      <c r="N11" s="81" t="e">
        <f>AVERAGE(E11:J11)</f>
        <v>#DIV/0!</v>
      </c>
      <c r="O11" s="81" t="e">
        <f>MEDIAN(E11:J11)</f>
        <v>#NUM!</v>
      </c>
      <c r="P11" s="82" t="e">
        <f t="shared" si="3"/>
        <v>#DIV/0!</v>
      </c>
      <c r="Q11" s="93" t="e">
        <f>P11*C11</f>
        <v>#DIV/0!</v>
      </c>
    </row>
    <row r="12" spans="1:17" x14ac:dyDescent="0.25">
      <c r="A12" s="175"/>
      <c r="B12" s="182"/>
      <c r="C12" s="182"/>
      <c r="D12" s="179"/>
      <c r="E12" s="133"/>
      <c r="F12" s="133"/>
      <c r="G12" s="133"/>
      <c r="H12" s="179"/>
      <c r="I12" s="179"/>
      <c r="J12" s="179"/>
      <c r="K12" s="130"/>
      <c r="L12" s="130"/>
      <c r="M12" s="130"/>
      <c r="N12" s="130"/>
      <c r="O12" s="130"/>
      <c r="P12" s="130"/>
      <c r="Q12" s="177"/>
    </row>
    <row r="13" spans="1:17" ht="30" x14ac:dyDescent="0.25">
      <c r="A13" s="171" t="s">
        <v>248</v>
      </c>
      <c r="B13" s="183" t="s">
        <v>243</v>
      </c>
      <c r="C13" s="183">
        <v>61</v>
      </c>
      <c r="D13" s="166"/>
      <c r="E13" s="166"/>
      <c r="F13" s="166"/>
      <c r="G13" s="166"/>
      <c r="H13" s="166"/>
      <c r="I13" s="166"/>
      <c r="J13" s="166"/>
      <c r="K13" s="80" t="e">
        <f t="shared" si="0"/>
        <v>#NUM!</v>
      </c>
      <c r="L13" s="80" t="e">
        <f t="shared" si="1"/>
        <v>#NUM!</v>
      </c>
      <c r="M13" s="80" t="e">
        <f t="shared" si="2"/>
        <v>#NUM!</v>
      </c>
      <c r="N13" s="81" t="e">
        <f>AVERAGE(E13:J13)</f>
        <v>#DIV/0!</v>
      </c>
      <c r="O13" s="81" t="e">
        <f>MEDIAN(E13:J13)</f>
        <v>#NUM!</v>
      </c>
      <c r="P13" s="82" t="e">
        <f t="shared" si="3"/>
        <v>#DIV/0!</v>
      </c>
      <c r="Q13" s="93" t="e">
        <f>P13*C13</f>
        <v>#DIV/0!</v>
      </c>
    </row>
    <row r="14" spans="1:17" x14ac:dyDescent="0.25">
      <c r="A14" s="175"/>
      <c r="B14" s="182"/>
      <c r="C14" s="182"/>
      <c r="D14" s="179"/>
      <c r="E14" s="133"/>
      <c r="F14" s="133"/>
      <c r="G14" s="133"/>
      <c r="H14" s="179"/>
      <c r="I14" s="179"/>
      <c r="J14" s="179"/>
      <c r="K14" s="130"/>
      <c r="L14" s="130"/>
      <c r="M14" s="130"/>
      <c r="N14" s="130"/>
      <c r="O14" s="130"/>
      <c r="P14" s="130"/>
      <c r="Q14" s="177"/>
    </row>
    <row r="15" spans="1:17" ht="30" x14ac:dyDescent="0.25">
      <c r="A15" s="171" t="s">
        <v>259</v>
      </c>
      <c r="B15" s="183" t="s">
        <v>243</v>
      </c>
      <c r="C15" s="183">
        <v>30</v>
      </c>
      <c r="D15" s="166"/>
      <c r="E15" s="166"/>
      <c r="F15" s="166"/>
      <c r="G15" s="166"/>
      <c r="H15" s="166"/>
      <c r="I15" s="166"/>
      <c r="J15" s="166"/>
      <c r="K15" s="80" t="e">
        <f t="shared" si="0"/>
        <v>#NUM!</v>
      </c>
      <c r="L15" s="80" t="e">
        <f t="shared" si="1"/>
        <v>#NUM!</v>
      </c>
      <c r="M15" s="80" t="e">
        <f t="shared" si="2"/>
        <v>#NUM!</v>
      </c>
      <c r="N15" s="81" t="e">
        <f>AVERAGE(E15:J15)</f>
        <v>#DIV/0!</v>
      </c>
      <c r="O15" s="81" t="e">
        <f>MEDIAN(E15:J15)</f>
        <v>#NUM!</v>
      </c>
      <c r="P15" s="82" t="e">
        <f t="shared" si="3"/>
        <v>#DIV/0!</v>
      </c>
      <c r="Q15" s="93" t="e">
        <f>P15*C15</f>
        <v>#DIV/0!</v>
      </c>
    </row>
    <row r="16" spans="1:17" x14ac:dyDescent="0.25">
      <c r="A16" s="175"/>
      <c r="B16" s="182"/>
      <c r="C16" s="182"/>
      <c r="D16" s="179"/>
      <c r="E16" s="133"/>
      <c r="F16" s="133"/>
      <c r="G16" s="133"/>
      <c r="H16" s="133"/>
      <c r="I16" s="179"/>
      <c r="J16" s="179"/>
      <c r="K16" s="130"/>
      <c r="L16" s="130"/>
      <c r="M16" s="130"/>
      <c r="N16" s="130"/>
      <c r="O16" s="130"/>
      <c r="P16" s="130"/>
      <c r="Q16" s="177"/>
    </row>
    <row r="17" spans="1:17" x14ac:dyDescent="0.25">
      <c r="A17" s="171" t="s">
        <v>249</v>
      </c>
      <c r="B17" s="183" t="s">
        <v>250</v>
      </c>
      <c r="C17" s="183">
        <v>19</v>
      </c>
      <c r="D17" s="166"/>
      <c r="E17" s="166"/>
      <c r="F17" s="166"/>
      <c r="G17" s="166"/>
      <c r="H17" s="166"/>
      <c r="I17" s="166"/>
      <c r="J17" s="166"/>
      <c r="K17" s="80" t="e">
        <f t="shared" si="0"/>
        <v>#NUM!</v>
      </c>
      <c r="L17" s="80" t="e">
        <f t="shared" si="1"/>
        <v>#NUM!</v>
      </c>
      <c r="M17" s="80" t="e">
        <f t="shared" si="2"/>
        <v>#NUM!</v>
      </c>
      <c r="N17" s="81" t="e">
        <f>AVERAGE(E17:J17)</f>
        <v>#DIV/0!</v>
      </c>
      <c r="O17" s="81" t="e">
        <f>MEDIAN(E17:J17)</f>
        <v>#NUM!</v>
      </c>
      <c r="P17" s="82" t="e">
        <f t="shared" si="3"/>
        <v>#DIV/0!</v>
      </c>
      <c r="Q17" s="93" t="e">
        <f>P17*C17</f>
        <v>#DIV/0!</v>
      </c>
    </row>
    <row r="18" spans="1:17" x14ac:dyDescent="0.25">
      <c r="A18" s="175"/>
      <c r="B18" s="182"/>
      <c r="C18" s="182"/>
      <c r="D18" s="179"/>
      <c r="E18" s="133"/>
      <c r="F18" s="133"/>
      <c r="G18" s="133"/>
      <c r="H18" s="133"/>
      <c r="I18" s="202"/>
      <c r="J18" s="179"/>
      <c r="K18" s="130"/>
      <c r="L18" s="130"/>
      <c r="M18" s="130"/>
      <c r="N18" s="130"/>
      <c r="O18" s="130"/>
      <c r="P18" s="130"/>
      <c r="Q18" s="177"/>
    </row>
    <row r="19" spans="1:17" x14ac:dyDescent="0.25">
      <c r="A19" s="171" t="s">
        <v>251</v>
      </c>
      <c r="B19" s="183" t="s">
        <v>250</v>
      </c>
      <c r="C19" s="183">
        <v>21</v>
      </c>
      <c r="D19" s="166"/>
      <c r="E19" s="166"/>
      <c r="F19" s="166"/>
      <c r="G19" s="166"/>
      <c r="H19" s="166"/>
      <c r="I19" s="166"/>
      <c r="J19" s="166"/>
      <c r="K19" s="80" t="e">
        <f t="shared" si="0"/>
        <v>#NUM!</v>
      </c>
      <c r="L19" s="80" t="e">
        <f t="shared" si="1"/>
        <v>#NUM!</v>
      </c>
      <c r="M19" s="80" t="e">
        <f t="shared" si="2"/>
        <v>#NUM!</v>
      </c>
      <c r="N19" s="81" t="e">
        <f>AVERAGE(E19:J19)</f>
        <v>#DIV/0!</v>
      </c>
      <c r="O19" s="81" t="e">
        <f>MEDIAN(E19:J19)</f>
        <v>#NUM!</v>
      </c>
      <c r="P19" s="82" t="e">
        <f t="shared" si="3"/>
        <v>#DIV/0!</v>
      </c>
      <c r="Q19" s="93" t="e">
        <f>P19*C19</f>
        <v>#DIV/0!</v>
      </c>
    </row>
    <row r="20" spans="1:17" x14ac:dyDescent="0.25">
      <c r="A20" s="175"/>
      <c r="B20" s="182"/>
      <c r="C20" s="182"/>
      <c r="D20" s="179"/>
      <c r="E20" s="133"/>
      <c r="F20" s="133"/>
      <c r="G20" s="133"/>
      <c r="H20" s="179"/>
      <c r="I20" s="179"/>
      <c r="J20" s="179"/>
      <c r="K20" s="130"/>
      <c r="L20" s="130"/>
      <c r="M20" s="130"/>
      <c r="N20" s="130"/>
      <c r="O20" s="130"/>
      <c r="P20" s="130"/>
      <c r="Q20" s="177"/>
    </row>
    <row r="21" spans="1:17" x14ac:dyDescent="0.25">
      <c r="A21" s="171" t="s">
        <v>252</v>
      </c>
      <c r="B21" s="183" t="s">
        <v>243</v>
      </c>
      <c r="C21" s="183">
        <v>203</v>
      </c>
      <c r="D21" s="166"/>
      <c r="E21" s="166"/>
      <c r="F21" s="166"/>
      <c r="G21" s="166"/>
      <c r="H21" s="166"/>
      <c r="I21" s="166"/>
      <c r="J21" s="166"/>
      <c r="K21" s="80" t="e">
        <f t="shared" si="0"/>
        <v>#NUM!</v>
      </c>
      <c r="L21" s="80" t="e">
        <f t="shared" si="1"/>
        <v>#NUM!</v>
      </c>
      <c r="M21" s="80" t="e">
        <f t="shared" si="2"/>
        <v>#NUM!</v>
      </c>
      <c r="N21" s="81" t="e">
        <f>AVERAGE(D21,F21:G21)</f>
        <v>#DIV/0!</v>
      </c>
      <c r="O21" s="81" t="e">
        <f>MEDIAN(D21,F21:G21)</f>
        <v>#NUM!</v>
      </c>
      <c r="P21" s="82" t="e">
        <f t="shared" si="3"/>
        <v>#DIV/0!</v>
      </c>
      <c r="Q21" s="93" t="e">
        <f>P21*C21</f>
        <v>#DIV/0!</v>
      </c>
    </row>
    <row r="22" spans="1:17" x14ac:dyDescent="0.25">
      <c r="A22" s="175"/>
      <c r="B22" s="182"/>
      <c r="C22" s="182"/>
      <c r="D22" s="179"/>
      <c r="E22" s="133"/>
      <c r="F22" s="133"/>
      <c r="G22" s="133"/>
      <c r="H22" s="133"/>
      <c r="I22" s="179"/>
      <c r="J22" s="179"/>
      <c r="K22" s="130"/>
      <c r="L22" s="130"/>
      <c r="M22" s="130"/>
      <c r="N22" s="130"/>
      <c r="O22" s="130"/>
      <c r="P22" s="130"/>
      <c r="Q22" s="177"/>
    </row>
    <row r="23" spans="1:17" x14ac:dyDescent="0.25">
      <c r="A23" s="171" t="s">
        <v>253</v>
      </c>
      <c r="B23" s="183" t="s">
        <v>250</v>
      </c>
      <c r="C23" s="183">
        <v>10</v>
      </c>
      <c r="D23" s="166"/>
      <c r="E23" s="166"/>
      <c r="F23" s="166"/>
      <c r="G23" s="166"/>
      <c r="H23" s="203"/>
      <c r="I23" s="166"/>
      <c r="J23" s="166"/>
      <c r="K23" s="80" t="e">
        <f t="shared" si="0"/>
        <v>#NUM!</v>
      </c>
      <c r="L23" s="80" t="e">
        <f t="shared" si="1"/>
        <v>#NUM!</v>
      </c>
      <c r="M23" s="80" t="e">
        <f t="shared" si="2"/>
        <v>#NUM!</v>
      </c>
      <c r="N23" s="81" t="e">
        <f>AVERAGE(E23:J23)</f>
        <v>#DIV/0!</v>
      </c>
      <c r="O23" s="81" t="e">
        <f>MEDIAN(E23:J23)</f>
        <v>#NUM!</v>
      </c>
      <c r="P23" s="82" t="e">
        <f t="shared" si="3"/>
        <v>#DIV/0!</v>
      </c>
      <c r="Q23" s="93" t="e">
        <f>P23*C23</f>
        <v>#DIV/0!</v>
      </c>
    </row>
    <row r="24" spans="1:17" x14ac:dyDescent="0.25">
      <c r="A24" s="175"/>
      <c r="B24" s="182"/>
      <c r="C24" s="182"/>
      <c r="D24" s="179"/>
      <c r="E24" s="133"/>
      <c r="F24" s="133"/>
      <c r="G24" s="202"/>
      <c r="H24" s="133"/>
      <c r="I24" s="133"/>
      <c r="J24" s="179"/>
      <c r="K24" s="130"/>
      <c r="L24" s="130"/>
      <c r="M24" s="130"/>
      <c r="N24" s="130"/>
      <c r="O24" s="130"/>
      <c r="P24" s="130"/>
      <c r="Q24" s="177"/>
    </row>
    <row r="25" spans="1:17" ht="30" x14ac:dyDescent="0.25">
      <c r="A25" s="171" t="s">
        <v>254</v>
      </c>
      <c r="B25" s="183" t="s">
        <v>250</v>
      </c>
      <c r="C25" s="183">
        <v>33</v>
      </c>
      <c r="D25" s="166"/>
      <c r="E25" s="166"/>
      <c r="F25" s="166"/>
      <c r="G25" s="166"/>
      <c r="H25" s="166"/>
      <c r="I25" s="166"/>
      <c r="J25" s="166"/>
      <c r="K25" s="80" t="e">
        <f t="shared" si="0"/>
        <v>#NUM!</v>
      </c>
      <c r="L25" s="80" t="e">
        <f t="shared" si="1"/>
        <v>#NUM!</v>
      </c>
      <c r="M25" s="80" t="e">
        <f t="shared" si="2"/>
        <v>#NUM!</v>
      </c>
      <c r="N25" s="81" t="e">
        <f>AVERAGE(D25,E25:F25,H25:I25)</f>
        <v>#DIV/0!</v>
      </c>
      <c r="O25" s="81" t="e">
        <f>MEDIAN(D25,E25:F25,H25:I25)</f>
        <v>#NUM!</v>
      </c>
      <c r="P25" s="82" t="e">
        <f t="shared" si="3"/>
        <v>#DIV/0!</v>
      </c>
      <c r="Q25" s="93" t="e">
        <f>P25*C25</f>
        <v>#DIV/0!</v>
      </c>
    </row>
    <row r="26" spans="1:17" x14ac:dyDescent="0.25">
      <c r="A26" s="175"/>
      <c r="B26" s="182"/>
      <c r="C26" s="182"/>
      <c r="D26" s="179"/>
      <c r="E26" s="133"/>
      <c r="F26" s="133"/>
      <c r="G26" s="133"/>
      <c r="H26" s="133"/>
      <c r="I26" s="179"/>
      <c r="J26" s="179"/>
      <c r="K26" s="130"/>
      <c r="L26" s="130"/>
      <c r="M26" s="130"/>
      <c r="N26" s="130"/>
      <c r="O26" s="130"/>
      <c r="P26" s="130"/>
      <c r="Q26" s="177"/>
    </row>
    <row r="27" spans="1:17" x14ac:dyDescent="0.25">
      <c r="A27" s="171" t="s">
        <v>255</v>
      </c>
      <c r="B27" s="183" t="s">
        <v>250</v>
      </c>
      <c r="C27" s="183">
        <v>97</v>
      </c>
      <c r="D27" s="166"/>
      <c r="E27" s="166"/>
      <c r="F27" s="166"/>
      <c r="G27" s="166"/>
      <c r="H27" s="166"/>
      <c r="I27" s="166"/>
      <c r="J27" s="166"/>
      <c r="K27" s="80" t="e">
        <f t="shared" si="0"/>
        <v>#NUM!</v>
      </c>
      <c r="L27" s="80" t="e">
        <f t="shared" si="1"/>
        <v>#NUM!</v>
      </c>
      <c r="M27" s="80" t="e">
        <f t="shared" si="2"/>
        <v>#NUM!</v>
      </c>
      <c r="N27" s="81" t="e">
        <f>AVERAGE(E27:J27)</f>
        <v>#DIV/0!</v>
      </c>
      <c r="O27" s="81" t="e">
        <f>MEDIAN(E27:J27)</f>
        <v>#NUM!</v>
      </c>
      <c r="P27" s="82" t="e">
        <f t="shared" si="3"/>
        <v>#DIV/0!</v>
      </c>
      <c r="Q27" s="93" t="e">
        <f>P27*C27</f>
        <v>#DIV/0!</v>
      </c>
    </row>
    <row r="28" spans="1:17" x14ac:dyDescent="0.25">
      <c r="A28" s="175"/>
      <c r="B28" s="182"/>
      <c r="C28" s="182"/>
      <c r="D28" s="179"/>
      <c r="E28" s="133"/>
      <c r="F28" s="133"/>
      <c r="G28" s="133"/>
      <c r="H28" s="133"/>
      <c r="I28" s="179"/>
      <c r="J28" s="179"/>
      <c r="K28" s="130"/>
      <c r="L28" s="130"/>
      <c r="M28" s="130"/>
      <c r="N28" s="130"/>
      <c r="O28" s="130"/>
      <c r="P28" s="130"/>
      <c r="Q28" s="177"/>
    </row>
    <row r="29" spans="1:17" x14ac:dyDescent="0.25">
      <c r="A29" s="171" t="s">
        <v>256</v>
      </c>
      <c r="B29" s="183" t="s">
        <v>250</v>
      </c>
      <c r="C29" s="184">
        <v>514157</v>
      </c>
      <c r="D29" s="166"/>
      <c r="E29" s="166"/>
      <c r="F29" s="166"/>
      <c r="G29" s="166"/>
      <c r="H29" s="166"/>
      <c r="I29" s="166"/>
      <c r="J29" s="166"/>
      <c r="K29" s="80" t="e">
        <f t="shared" si="0"/>
        <v>#NUM!</v>
      </c>
      <c r="L29" s="80" t="e">
        <f t="shared" si="1"/>
        <v>#NUM!</v>
      </c>
      <c r="M29" s="80" t="e">
        <f t="shared" si="2"/>
        <v>#NUM!</v>
      </c>
      <c r="N29" s="81" t="e">
        <f>AVERAGE(D29:J29)</f>
        <v>#DIV/0!</v>
      </c>
      <c r="O29" s="81" t="e">
        <f>MEDIAN(D29:J29)</f>
        <v>#NUM!</v>
      </c>
      <c r="P29" s="82" t="e">
        <f t="shared" si="3"/>
        <v>#DIV/0!</v>
      </c>
      <c r="Q29" s="93" t="e">
        <f>P29*C29</f>
        <v>#DIV/0!</v>
      </c>
    </row>
    <row r="30" spans="1:17" x14ac:dyDescent="0.25">
      <c r="A30" s="175"/>
      <c r="B30" s="182"/>
      <c r="C30" s="182"/>
      <c r="D30" s="179"/>
      <c r="E30" s="133"/>
      <c r="F30" s="133"/>
      <c r="G30" s="133"/>
      <c r="H30" s="179"/>
      <c r="I30" s="179"/>
      <c r="J30" s="179"/>
      <c r="K30" s="130"/>
      <c r="L30" s="130"/>
      <c r="M30" s="130"/>
      <c r="N30" s="130"/>
      <c r="O30" s="130"/>
      <c r="P30" s="130"/>
      <c r="Q30" s="177"/>
    </row>
    <row r="31" spans="1:17" x14ac:dyDescent="0.25">
      <c r="A31" s="171" t="s">
        <v>257</v>
      </c>
      <c r="B31" s="183" t="s">
        <v>250</v>
      </c>
      <c r="C31" s="183">
        <v>7</v>
      </c>
      <c r="D31" s="166"/>
      <c r="E31" s="166"/>
      <c r="F31" s="166"/>
      <c r="G31" s="166"/>
      <c r="H31" s="166"/>
      <c r="I31" s="166"/>
      <c r="J31" s="166"/>
      <c r="K31" s="80" t="e">
        <f t="shared" si="0"/>
        <v>#NUM!</v>
      </c>
      <c r="L31" s="80" t="e">
        <f t="shared" si="1"/>
        <v>#NUM!</v>
      </c>
      <c r="M31" s="80" t="e">
        <f t="shared" si="2"/>
        <v>#NUM!</v>
      </c>
      <c r="N31" s="81" t="e">
        <f>AVERAGE(E31:J31)</f>
        <v>#DIV/0!</v>
      </c>
      <c r="O31" s="81" t="e">
        <f>MEDIAN(E31:J31)</f>
        <v>#NUM!</v>
      </c>
      <c r="P31" s="82" t="e">
        <f t="shared" si="3"/>
        <v>#DIV/0!</v>
      </c>
      <c r="Q31" s="93" t="e">
        <f>P31*C31</f>
        <v>#DIV/0!</v>
      </c>
    </row>
    <row r="32" spans="1:17" x14ac:dyDescent="0.25">
      <c r="A32" s="175"/>
      <c r="B32" s="182"/>
      <c r="C32" s="182"/>
      <c r="D32" s="179"/>
      <c r="E32" s="133"/>
      <c r="F32" s="133"/>
      <c r="G32" s="133"/>
      <c r="H32" s="133"/>
      <c r="I32" s="179"/>
      <c r="J32" s="179"/>
      <c r="K32" s="130"/>
      <c r="L32" s="130"/>
      <c r="M32" s="130"/>
      <c r="N32" s="130"/>
      <c r="O32" s="130"/>
      <c r="P32" s="130"/>
      <c r="Q32" s="177"/>
    </row>
    <row r="33" spans="1:17" ht="30" x14ac:dyDescent="0.25">
      <c r="A33" s="171" t="s">
        <v>258</v>
      </c>
      <c r="B33" s="183" t="s">
        <v>243</v>
      </c>
      <c r="C33" s="183">
        <v>82</v>
      </c>
      <c r="D33" s="166"/>
      <c r="E33" s="166"/>
      <c r="F33" s="166"/>
      <c r="G33" s="166"/>
      <c r="H33" s="166"/>
      <c r="I33" s="166"/>
      <c r="J33" s="166"/>
      <c r="K33" s="80" t="e">
        <f t="shared" si="0"/>
        <v>#NUM!</v>
      </c>
      <c r="L33" s="80" t="e">
        <f t="shared" si="1"/>
        <v>#NUM!</v>
      </c>
      <c r="M33" s="80" t="e">
        <f t="shared" si="2"/>
        <v>#NUM!</v>
      </c>
      <c r="N33" s="81" t="e">
        <f>AVERAGE(E33:J33)</f>
        <v>#DIV/0!</v>
      </c>
      <c r="O33" s="81" t="e">
        <f>MEDIAN(E33:J33)</f>
        <v>#NUM!</v>
      </c>
      <c r="P33" s="82" t="e">
        <f t="shared" si="3"/>
        <v>#DIV/0!</v>
      </c>
      <c r="Q33" s="93" t="e">
        <f>P33*C33</f>
        <v>#DIV/0!</v>
      </c>
    </row>
    <row r="34" spans="1:17" x14ac:dyDescent="0.25">
      <c r="A34" s="174"/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75" t="s">
        <v>289</v>
      </c>
      <c r="Q34" s="173" t="e">
        <f>SUM(Q3:Q33)</f>
        <v>#DIV/0!</v>
      </c>
    </row>
    <row r="35" spans="1:17" x14ac:dyDescent="0.25">
      <c r="C35" s="64"/>
    </row>
    <row r="36" spans="1:17" x14ac:dyDescent="0.25">
      <c r="C36" s="64"/>
    </row>
    <row r="37" spans="1:17" x14ac:dyDescent="0.25">
      <c r="C37" s="64"/>
    </row>
    <row r="38" spans="1:17" x14ac:dyDescent="0.25">
      <c r="C38" s="64"/>
    </row>
    <row r="39" spans="1:17" x14ac:dyDescent="0.25">
      <c r="C39" s="64"/>
    </row>
    <row r="40" spans="1:17" x14ac:dyDescent="0.25">
      <c r="C40" s="64"/>
    </row>
    <row r="41" spans="1:17" x14ac:dyDescent="0.25">
      <c r="C41" s="64"/>
    </row>
    <row r="42" spans="1:17" x14ac:dyDescent="0.25">
      <c r="C42" s="64"/>
    </row>
    <row r="43" spans="1:17" x14ac:dyDescent="0.25">
      <c r="C43" s="64"/>
    </row>
    <row r="44" spans="1:17" x14ac:dyDescent="0.25">
      <c r="C44" s="64"/>
    </row>
    <row r="45" spans="1:17" x14ac:dyDescent="0.25">
      <c r="C45" s="64"/>
    </row>
    <row r="46" spans="1:17" x14ac:dyDescent="0.25">
      <c r="C46" s="64"/>
    </row>
    <row r="47" spans="1:17" x14ac:dyDescent="0.25">
      <c r="C47" s="64"/>
    </row>
    <row r="48" spans="1:17" x14ac:dyDescent="0.25">
      <c r="C48" s="64"/>
    </row>
    <row r="49" spans="3:3" x14ac:dyDescent="0.25">
      <c r="C49" s="64"/>
    </row>
    <row r="50" spans="3:3" x14ac:dyDescent="0.25">
      <c r="C50" s="64"/>
    </row>
    <row r="51" spans="3:3" x14ac:dyDescent="0.25">
      <c r="C51" s="64"/>
    </row>
    <row r="52" spans="3:3" x14ac:dyDescent="0.25">
      <c r="C52" s="64"/>
    </row>
    <row r="53" spans="3:3" x14ac:dyDescent="0.25">
      <c r="C53" s="64"/>
    </row>
    <row r="54" spans="3:3" x14ac:dyDescent="0.25">
      <c r="C54" s="64"/>
    </row>
    <row r="55" spans="3:3" x14ac:dyDescent="0.25">
      <c r="C55" s="64"/>
    </row>
    <row r="56" spans="3:3" x14ac:dyDescent="0.25">
      <c r="C56" s="64"/>
    </row>
    <row r="57" spans="3:3" x14ac:dyDescent="0.25">
      <c r="C57" s="64"/>
    </row>
    <row r="58" spans="3:3" x14ac:dyDescent="0.25">
      <c r="C58" s="64"/>
    </row>
    <row r="59" spans="3:3" x14ac:dyDescent="0.25">
      <c r="C59" s="64"/>
    </row>
    <row r="60" spans="3:3" x14ac:dyDescent="0.25">
      <c r="C60" s="64"/>
    </row>
    <row r="61" spans="3:3" x14ac:dyDescent="0.25">
      <c r="C61" s="64"/>
    </row>
    <row r="62" spans="3:3" x14ac:dyDescent="0.25">
      <c r="C62" s="64"/>
    </row>
    <row r="63" spans="3:3" x14ac:dyDescent="0.25">
      <c r="C63" s="64"/>
    </row>
    <row r="64" spans="3:3" x14ac:dyDescent="0.25">
      <c r="C64" s="64"/>
    </row>
    <row r="65" spans="3:3" x14ac:dyDescent="0.25">
      <c r="C65" s="64"/>
    </row>
    <row r="66" spans="3:3" x14ac:dyDescent="0.25">
      <c r="C66" s="64"/>
    </row>
    <row r="67" spans="3:3" x14ac:dyDescent="0.25">
      <c r="C67" s="64"/>
    </row>
    <row r="68" spans="3:3" x14ac:dyDescent="0.25">
      <c r="C68" s="64"/>
    </row>
    <row r="69" spans="3:3" x14ac:dyDescent="0.25">
      <c r="C69" s="64"/>
    </row>
    <row r="70" spans="3:3" x14ac:dyDescent="0.25">
      <c r="C70" s="64"/>
    </row>
    <row r="71" spans="3:3" x14ac:dyDescent="0.25">
      <c r="C71" s="64"/>
    </row>
    <row r="72" spans="3:3" x14ac:dyDescent="0.25">
      <c r="C72" s="64"/>
    </row>
    <row r="73" spans="3:3" x14ac:dyDescent="0.25">
      <c r="C73" s="64"/>
    </row>
    <row r="74" spans="3:3" x14ac:dyDescent="0.25">
      <c r="C74" s="64"/>
    </row>
    <row r="75" spans="3:3" x14ac:dyDescent="0.25">
      <c r="C75" s="64"/>
    </row>
    <row r="76" spans="3:3" x14ac:dyDescent="0.25">
      <c r="C76" s="64"/>
    </row>
    <row r="77" spans="3:3" x14ac:dyDescent="0.25">
      <c r="C77" s="64"/>
    </row>
    <row r="78" spans="3:3" x14ac:dyDescent="0.25">
      <c r="C78" s="64"/>
    </row>
    <row r="79" spans="3:3" x14ac:dyDescent="0.25">
      <c r="C79" s="64"/>
    </row>
    <row r="80" spans="3:3" x14ac:dyDescent="0.25">
      <c r="C80" s="64"/>
    </row>
    <row r="81" spans="3:3" x14ac:dyDescent="0.25">
      <c r="C81" s="64"/>
    </row>
    <row r="82" spans="3:3" x14ac:dyDescent="0.25">
      <c r="C82" s="64"/>
    </row>
    <row r="83" spans="3:3" x14ac:dyDescent="0.25">
      <c r="C83" s="64"/>
    </row>
    <row r="84" spans="3:3" x14ac:dyDescent="0.25">
      <c r="C84" s="64"/>
    </row>
    <row r="85" spans="3:3" x14ac:dyDescent="0.25">
      <c r="C85" s="64"/>
    </row>
    <row r="86" spans="3:3" x14ac:dyDescent="0.25">
      <c r="C86" s="64"/>
    </row>
    <row r="87" spans="3:3" x14ac:dyDescent="0.25">
      <c r="C87" s="64"/>
    </row>
    <row r="88" spans="3:3" x14ac:dyDescent="0.25">
      <c r="C88" s="64"/>
    </row>
    <row r="89" spans="3:3" x14ac:dyDescent="0.25">
      <c r="C89" s="64"/>
    </row>
    <row r="90" spans="3:3" x14ac:dyDescent="0.25">
      <c r="C90" s="64"/>
    </row>
    <row r="91" spans="3:3" x14ac:dyDescent="0.25">
      <c r="C91" s="64"/>
    </row>
    <row r="92" spans="3:3" x14ac:dyDescent="0.25">
      <c r="C92" s="64"/>
    </row>
    <row r="93" spans="3:3" x14ac:dyDescent="0.25">
      <c r="C93" s="64"/>
    </row>
    <row r="94" spans="3:3" x14ac:dyDescent="0.25">
      <c r="C94" s="64"/>
    </row>
    <row r="95" spans="3:3" x14ac:dyDescent="0.25">
      <c r="C95" s="64"/>
    </row>
    <row r="96" spans="3:3" x14ac:dyDescent="0.25">
      <c r="C96" s="64"/>
    </row>
    <row r="97" spans="3:3" x14ac:dyDescent="0.25">
      <c r="C97" s="64"/>
    </row>
    <row r="98" spans="3:3" x14ac:dyDescent="0.25">
      <c r="C98" s="64"/>
    </row>
    <row r="99" spans="3:3" x14ac:dyDescent="0.25">
      <c r="C99" s="64"/>
    </row>
    <row r="100" spans="3:3" x14ac:dyDescent="0.25">
      <c r="C100" s="64"/>
    </row>
    <row r="101" spans="3:3" x14ac:dyDescent="0.25">
      <c r="C101" s="64"/>
    </row>
    <row r="102" spans="3:3" x14ac:dyDescent="0.25">
      <c r="C102" s="64"/>
    </row>
    <row r="103" spans="3:3" x14ac:dyDescent="0.25">
      <c r="C103" s="64"/>
    </row>
    <row r="104" spans="3:3" x14ac:dyDescent="0.25">
      <c r="C104" s="64"/>
    </row>
    <row r="105" spans="3:3" x14ac:dyDescent="0.25">
      <c r="C105" s="64"/>
    </row>
    <row r="106" spans="3:3" x14ac:dyDescent="0.25">
      <c r="C106" s="64"/>
    </row>
    <row r="107" spans="3:3" x14ac:dyDescent="0.25">
      <c r="C107" s="64"/>
    </row>
    <row r="108" spans="3:3" x14ac:dyDescent="0.25">
      <c r="C108" s="64"/>
    </row>
    <row r="109" spans="3:3" x14ac:dyDescent="0.25">
      <c r="C109" s="64"/>
    </row>
    <row r="110" spans="3:3" x14ac:dyDescent="0.25">
      <c r="C110" s="64"/>
    </row>
    <row r="111" spans="3:3" x14ac:dyDescent="0.25">
      <c r="C111" s="64"/>
    </row>
    <row r="112" spans="3:3" x14ac:dyDescent="0.25">
      <c r="C112" s="64"/>
    </row>
    <row r="113" spans="3:3" x14ac:dyDescent="0.25">
      <c r="C113" s="64"/>
    </row>
    <row r="114" spans="3:3" x14ac:dyDescent="0.25">
      <c r="C114" s="64"/>
    </row>
    <row r="115" spans="3:3" x14ac:dyDescent="0.25">
      <c r="C115" s="64"/>
    </row>
    <row r="116" spans="3:3" x14ac:dyDescent="0.25">
      <c r="C116" s="64"/>
    </row>
    <row r="117" spans="3:3" x14ac:dyDescent="0.25">
      <c r="C117" s="64"/>
    </row>
    <row r="118" spans="3:3" x14ac:dyDescent="0.25">
      <c r="C118" s="64"/>
    </row>
    <row r="119" spans="3:3" x14ac:dyDescent="0.25">
      <c r="C119" s="64"/>
    </row>
    <row r="120" spans="3:3" x14ac:dyDescent="0.25">
      <c r="C120" s="64"/>
    </row>
    <row r="121" spans="3:3" x14ac:dyDescent="0.25">
      <c r="C121" s="64"/>
    </row>
    <row r="122" spans="3:3" x14ac:dyDescent="0.25">
      <c r="C122" s="64"/>
    </row>
    <row r="123" spans="3:3" x14ac:dyDescent="0.25">
      <c r="C123" s="64"/>
    </row>
    <row r="124" spans="3:3" x14ac:dyDescent="0.25">
      <c r="C124" s="64"/>
    </row>
    <row r="125" spans="3:3" x14ac:dyDescent="0.25">
      <c r="C125" s="64"/>
    </row>
    <row r="126" spans="3:3" x14ac:dyDescent="0.25">
      <c r="C126" s="64"/>
    </row>
    <row r="127" spans="3:3" x14ac:dyDescent="0.25">
      <c r="C127" s="64"/>
    </row>
    <row r="128" spans="3:3" x14ac:dyDescent="0.25">
      <c r="C128" s="64"/>
    </row>
    <row r="129" spans="3:3" x14ac:dyDescent="0.25">
      <c r="C129" s="64"/>
    </row>
    <row r="130" spans="3:3" x14ac:dyDescent="0.25">
      <c r="C130" s="64"/>
    </row>
    <row r="131" spans="3:3" x14ac:dyDescent="0.25">
      <c r="C131" s="64"/>
    </row>
    <row r="132" spans="3:3" x14ac:dyDescent="0.25">
      <c r="C132" s="64"/>
    </row>
    <row r="133" spans="3:3" x14ac:dyDescent="0.25">
      <c r="C133" s="64"/>
    </row>
    <row r="134" spans="3:3" x14ac:dyDescent="0.25">
      <c r="C134" s="64"/>
    </row>
    <row r="135" spans="3:3" x14ac:dyDescent="0.25">
      <c r="C135" s="64"/>
    </row>
    <row r="136" spans="3:3" x14ac:dyDescent="0.25">
      <c r="C136" s="64"/>
    </row>
    <row r="137" spans="3:3" x14ac:dyDescent="0.25">
      <c r="C137" s="64"/>
    </row>
    <row r="138" spans="3:3" x14ac:dyDescent="0.25">
      <c r="C138" s="64"/>
    </row>
    <row r="139" spans="3:3" x14ac:dyDescent="0.25">
      <c r="C139" s="64"/>
    </row>
    <row r="140" spans="3:3" x14ac:dyDescent="0.25">
      <c r="C140" s="64"/>
    </row>
    <row r="141" spans="3:3" x14ac:dyDescent="0.25">
      <c r="C141" s="64"/>
    </row>
    <row r="142" spans="3:3" x14ac:dyDescent="0.25">
      <c r="C142" s="64"/>
    </row>
    <row r="143" spans="3:3" x14ac:dyDescent="0.25">
      <c r="C143" s="64"/>
    </row>
    <row r="144" spans="3:3" x14ac:dyDescent="0.25">
      <c r="C144" s="64"/>
    </row>
    <row r="145" spans="3:3" x14ac:dyDescent="0.25">
      <c r="C145" s="64"/>
    </row>
    <row r="146" spans="3:3" x14ac:dyDescent="0.25">
      <c r="C146" s="64"/>
    </row>
    <row r="147" spans="3:3" x14ac:dyDescent="0.25">
      <c r="C147" s="64"/>
    </row>
    <row r="148" spans="3:3" x14ac:dyDescent="0.25">
      <c r="C148" s="64"/>
    </row>
    <row r="149" spans="3:3" x14ac:dyDescent="0.25">
      <c r="C149" s="64"/>
    </row>
    <row r="150" spans="3:3" x14ac:dyDescent="0.25">
      <c r="C150" s="64"/>
    </row>
    <row r="151" spans="3:3" x14ac:dyDescent="0.25">
      <c r="C151" s="64"/>
    </row>
    <row r="152" spans="3:3" x14ac:dyDescent="0.25">
      <c r="C152" s="64"/>
    </row>
    <row r="153" spans="3:3" x14ac:dyDescent="0.25">
      <c r="C153" s="64"/>
    </row>
    <row r="154" spans="3:3" x14ac:dyDescent="0.25">
      <c r="C154" s="64"/>
    </row>
    <row r="155" spans="3:3" x14ac:dyDescent="0.25">
      <c r="C155" s="64"/>
    </row>
    <row r="156" spans="3:3" x14ac:dyDescent="0.25">
      <c r="C156" s="64"/>
    </row>
    <row r="157" spans="3:3" x14ac:dyDescent="0.25">
      <c r="C157" s="64"/>
    </row>
    <row r="158" spans="3:3" x14ac:dyDescent="0.25">
      <c r="C158" s="64"/>
    </row>
    <row r="159" spans="3:3" x14ac:dyDescent="0.25">
      <c r="C159" s="64"/>
    </row>
    <row r="160" spans="3:3" x14ac:dyDescent="0.25">
      <c r="C160" s="64"/>
    </row>
    <row r="161" spans="3:3" x14ac:dyDescent="0.25">
      <c r="C161" s="64"/>
    </row>
    <row r="162" spans="3:3" x14ac:dyDescent="0.25">
      <c r="C162" s="64"/>
    </row>
    <row r="163" spans="3:3" x14ac:dyDescent="0.25">
      <c r="C163" s="64"/>
    </row>
    <row r="164" spans="3:3" x14ac:dyDescent="0.25">
      <c r="C164" s="64"/>
    </row>
    <row r="165" spans="3:3" x14ac:dyDescent="0.25">
      <c r="C165" s="64"/>
    </row>
    <row r="166" spans="3:3" x14ac:dyDescent="0.25">
      <c r="C166" s="64"/>
    </row>
    <row r="167" spans="3:3" x14ac:dyDescent="0.25">
      <c r="C167" s="64"/>
    </row>
    <row r="168" spans="3:3" x14ac:dyDescent="0.25">
      <c r="C168" s="64"/>
    </row>
    <row r="169" spans="3:3" x14ac:dyDescent="0.25">
      <c r="C169" s="64"/>
    </row>
    <row r="170" spans="3:3" x14ac:dyDescent="0.25">
      <c r="C170" s="64"/>
    </row>
    <row r="171" spans="3:3" x14ac:dyDescent="0.25">
      <c r="C171" s="64"/>
    </row>
    <row r="172" spans="3:3" x14ac:dyDescent="0.25">
      <c r="C172" s="64"/>
    </row>
    <row r="173" spans="3:3" x14ac:dyDescent="0.25">
      <c r="C173" s="64"/>
    </row>
    <row r="174" spans="3:3" x14ac:dyDescent="0.25">
      <c r="C174" s="64"/>
    </row>
    <row r="175" spans="3:3" x14ac:dyDescent="0.25">
      <c r="C175" s="64"/>
    </row>
    <row r="176" spans="3:3" x14ac:dyDescent="0.25">
      <c r="C176" s="64"/>
    </row>
    <row r="177" spans="3:3" x14ac:dyDescent="0.25">
      <c r="C177" s="64"/>
    </row>
    <row r="178" spans="3:3" x14ac:dyDescent="0.25">
      <c r="C178" s="64"/>
    </row>
    <row r="179" spans="3:3" x14ac:dyDescent="0.25">
      <c r="C179" s="64"/>
    </row>
    <row r="180" spans="3:3" x14ac:dyDescent="0.25">
      <c r="C180" s="64"/>
    </row>
    <row r="181" spans="3:3" x14ac:dyDescent="0.25">
      <c r="C181" s="64"/>
    </row>
    <row r="182" spans="3:3" x14ac:dyDescent="0.25">
      <c r="C182" s="64"/>
    </row>
    <row r="183" spans="3:3" x14ac:dyDescent="0.25">
      <c r="C183" s="64"/>
    </row>
    <row r="184" spans="3:3" x14ac:dyDescent="0.25">
      <c r="C184" s="64"/>
    </row>
    <row r="185" spans="3:3" x14ac:dyDescent="0.25">
      <c r="C185" s="64"/>
    </row>
    <row r="186" spans="3:3" x14ac:dyDescent="0.25">
      <c r="C186" s="64"/>
    </row>
    <row r="187" spans="3:3" x14ac:dyDescent="0.25">
      <c r="C187" s="64"/>
    </row>
    <row r="188" spans="3:3" x14ac:dyDescent="0.25">
      <c r="C188" s="64"/>
    </row>
    <row r="189" spans="3:3" x14ac:dyDescent="0.25">
      <c r="C189" s="64"/>
    </row>
    <row r="190" spans="3:3" x14ac:dyDescent="0.25">
      <c r="C190" s="64"/>
    </row>
    <row r="191" spans="3:3" x14ac:dyDescent="0.25">
      <c r="C191" s="64"/>
    </row>
    <row r="192" spans="3:3" x14ac:dyDescent="0.25">
      <c r="C192" s="64"/>
    </row>
    <row r="193" spans="3:3" x14ac:dyDescent="0.25">
      <c r="C193" s="64"/>
    </row>
    <row r="194" spans="3:3" x14ac:dyDescent="0.25">
      <c r="C194" s="64"/>
    </row>
    <row r="195" spans="3:3" x14ac:dyDescent="0.25">
      <c r="C195" s="64"/>
    </row>
    <row r="196" spans="3:3" x14ac:dyDescent="0.25">
      <c r="C196" s="64"/>
    </row>
    <row r="197" spans="3:3" x14ac:dyDescent="0.25">
      <c r="C197" s="64"/>
    </row>
    <row r="198" spans="3:3" x14ac:dyDescent="0.25">
      <c r="C198" s="64"/>
    </row>
    <row r="199" spans="3:3" x14ac:dyDescent="0.25">
      <c r="C199" s="64"/>
    </row>
    <row r="200" spans="3:3" x14ac:dyDescent="0.25">
      <c r="C200" s="64"/>
    </row>
    <row r="201" spans="3:3" x14ac:dyDescent="0.25">
      <c r="C201" s="64"/>
    </row>
    <row r="202" spans="3:3" x14ac:dyDescent="0.25">
      <c r="C202" s="64"/>
    </row>
    <row r="203" spans="3:3" x14ac:dyDescent="0.25">
      <c r="C203" s="64"/>
    </row>
    <row r="204" spans="3:3" x14ac:dyDescent="0.25">
      <c r="C204" s="64"/>
    </row>
    <row r="205" spans="3:3" x14ac:dyDescent="0.25">
      <c r="C205" s="64"/>
    </row>
    <row r="206" spans="3:3" x14ac:dyDescent="0.25">
      <c r="C206" s="64"/>
    </row>
    <row r="207" spans="3:3" x14ac:dyDescent="0.25">
      <c r="C207" s="64"/>
    </row>
    <row r="208" spans="3:3" x14ac:dyDescent="0.25">
      <c r="C208" s="64"/>
    </row>
    <row r="209" spans="3:3" x14ac:dyDescent="0.25">
      <c r="C209" s="64"/>
    </row>
    <row r="210" spans="3:3" x14ac:dyDescent="0.25">
      <c r="C210" s="64"/>
    </row>
    <row r="211" spans="3:3" x14ac:dyDescent="0.25">
      <c r="C211" s="64"/>
    </row>
    <row r="212" spans="3:3" x14ac:dyDescent="0.25">
      <c r="C212" s="64"/>
    </row>
    <row r="213" spans="3:3" x14ac:dyDescent="0.25">
      <c r="C213" s="64"/>
    </row>
    <row r="214" spans="3:3" x14ac:dyDescent="0.25">
      <c r="C214" s="64"/>
    </row>
    <row r="215" spans="3:3" x14ac:dyDescent="0.25">
      <c r="C215" s="64"/>
    </row>
    <row r="216" spans="3:3" x14ac:dyDescent="0.25">
      <c r="C216" s="64"/>
    </row>
    <row r="217" spans="3:3" x14ac:dyDescent="0.25">
      <c r="C217" s="64"/>
    </row>
    <row r="218" spans="3:3" x14ac:dyDescent="0.25">
      <c r="C218" s="64"/>
    </row>
    <row r="219" spans="3:3" x14ac:dyDescent="0.25">
      <c r="C219" s="64"/>
    </row>
    <row r="220" spans="3:3" x14ac:dyDescent="0.25">
      <c r="C220" s="64"/>
    </row>
    <row r="221" spans="3:3" x14ac:dyDescent="0.25">
      <c r="C221" s="64"/>
    </row>
    <row r="222" spans="3:3" x14ac:dyDescent="0.25">
      <c r="C222" s="64"/>
    </row>
    <row r="223" spans="3:3" x14ac:dyDescent="0.25">
      <c r="C223" s="64"/>
    </row>
    <row r="224" spans="3:3" x14ac:dyDescent="0.25">
      <c r="C224" s="64"/>
    </row>
    <row r="225" spans="3:3" x14ac:dyDescent="0.25">
      <c r="C225" s="64"/>
    </row>
    <row r="226" spans="3:3" x14ac:dyDescent="0.25">
      <c r="C226" s="64"/>
    </row>
    <row r="227" spans="3:3" x14ac:dyDescent="0.25">
      <c r="C227" s="64"/>
    </row>
    <row r="228" spans="3:3" x14ac:dyDescent="0.25">
      <c r="C228" s="64"/>
    </row>
    <row r="229" spans="3:3" x14ac:dyDescent="0.25">
      <c r="C229" s="64"/>
    </row>
    <row r="230" spans="3:3" x14ac:dyDescent="0.25">
      <c r="C230" s="64"/>
    </row>
    <row r="231" spans="3:3" x14ac:dyDescent="0.25">
      <c r="C231" s="64"/>
    </row>
    <row r="232" spans="3:3" x14ac:dyDescent="0.25">
      <c r="C232" s="64"/>
    </row>
    <row r="233" spans="3:3" x14ac:dyDescent="0.25">
      <c r="C233" s="64"/>
    </row>
    <row r="234" spans="3:3" x14ac:dyDescent="0.25">
      <c r="C234" s="64"/>
    </row>
    <row r="235" spans="3:3" x14ac:dyDescent="0.25">
      <c r="C235" s="64"/>
    </row>
    <row r="236" spans="3:3" x14ac:dyDescent="0.25">
      <c r="C236" s="64"/>
    </row>
    <row r="237" spans="3:3" x14ac:dyDescent="0.25">
      <c r="C237" s="64"/>
    </row>
    <row r="238" spans="3:3" x14ac:dyDescent="0.25">
      <c r="C238" s="64"/>
    </row>
    <row r="239" spans="3:3" x14ac:dyDescent="0.25">
      <c r="C239" s="64"/>
    </row>
    <row r="240" spans="3:3" x14ac:dyDescent="0.25">
      <c r="C240" s="64"/>
    </row>
    <row r="241" spans="3:3" x14ac:dyDescent="0.25">
      <c r="C241" s="64"/>
    </row>
    <row r="242" spans="3:3" x14ac:dyDescent="0.25">
      <c r="C242" s="64"/>
    </row>
    <row r="243" spans="3:3" x14ac:dyDescent="0.25">
      <c r="C243" s="64"/>
    </row>
    <row r="244" spans="3:3" x14ac:dyDescent="0.25">
      <c r="C244" s="64"/>
    </row>
    <row r="245" spans="3:3" x14ac:dyDescent="0.25">
      <c r="C245" s="64"/>
    </row>
    <row r="246" spans="3:3" x14ac:dyDescent="0.25">
      <c r="C246" s="64"/>
    </row>
    <row r="247" spans="3:3" x14ac:dyDescent="0.25">
      <c r="C247" s="64"/>
    </row>
    <row r="248" spans="3:3" x14ac:dyDescent="0.25">
      <c r="C248" s="64"/>
    </row>
    <row r="249" spans="3:3" x14ac:dyDescent="0.25">
      <c r="C249" s="64"/>
    </row>
    <row r="250" spans="3:3" x14ac:dyDescent="0.25">
      <c r="C250" s="64"/>
    </row>
    <row r="251" spans="3:3" x14ac:dyDescent="0.25">
      <c r="C251" s="64"/>
    </row>
    <row r="252" spans="3:3" x14ac:dyDescent="0.25">
      <c r="C252" s="64"/>
    </row>
    <row r="253" spans="3:3" x14ac:dyDescent="0.25">
      <c r="C253" s="64"/>
    </row>
    <row r="254" spans="3:3" x14ac:dyDescent="0.25">
      <c r="C254" s="64"/>
    </row>
    <row r="255" spans="3:3" x14ac:dyDescent="0.25">
      <c r="C255" s="64"/>
    </row>
    <row r="256" spans="3:3" x14ac:dyDescent="0.25">
      <c r="C256" s="64"/>
    </row>
    <row r="257" spans="3:3" x14ac:dyDescent="0.25">
      <c r="C257" s="64"/>
    </row>
    <row r="258" spans="3:3" x14ac:dyDescent="0.25">
      <c r="C258" s="64"/>
    </row>
    <row r="259" spans="3:3" x14ac:dyDescent="0.25">
      <c r="C259" s="64"/>
    </row>
    <row r="260" spans="3:3" x14ac:dyDescent="0.25">
      <c r="C260" s="64"/>
    </row>
    <row r="261" spans="3:3" x14ac:dyDescent="0.25">
      <c r="C261" s="64"/>
    </row>
    <row r="262" spans="3:3" x14ac:dyDescent="0.25">
      <c r="C262" s="64"/>
    </row>
    <row r="263" spans="3:3" x14ac:dyDescent="0.25">
      <c r="C263" s="64"/>
    </row>
    <row r="264" spans="3:3" x14ac:dyDescent="0.25">
      <c r="C264" s="64"/>
    </row>
    <row r="265" spans="3:3" x14ac:dyDescent="0.25">
      <c r="C265" s="64"/>
    </row>
    <row r="266" spans="3:3" x14ac:dyDescent="0.25">
      <c r="C266" s="64"/>
    </row>
    <row r="267" spans="3:3" x14ac:dyDescent="0.25">
      <c r="C267" s="64"/>
    </row>
    <row r="268" spans="3:3" x14ac:dyDescent="0.25">
      <c r="C268" s="64"/>
    </row>
    <row r="269" spans="3:3" x14ac:dyDescent="0.25">
      <c r="C269" s="64"/>
    </row>
    <row r="270" spans="3:3" x14ac:dyDescent="0.25">
      <c r="C270" s="64"/>
    </row>
    <row r="271" spans="3:3" x14ac:dyDescent="0.25">
      <c r="C271" s="64"/>
    </row>
    <row r="272" spans="3:3" x14ac:dyDescent="0.25">
      <c r="C272" s="64"/>
    </row>
    <row r="273" spans="3:3" x14ac:dyDescent="0.25">
      <c r="C273" s="64"/>
    </row>
    <row r="274" spans="3:3" x14ac:dyDescent="0.25">
      <c r="C274" s="64"/>
    </row>
    <row r="275" spans="3:3" x14ac:dyDescent="0.25">
      <c r="C275" s="64"/>
    </row>
    <row r="276" spans="3:3" x14ac:dyDescent="0.25">
      <c r="C276" s="64"/>
    </row>
    <row r="277" spans="3:3" x14ac:dyDescent="0.25">
      <c r="C277" s="64"/>
    </row>
    <row r="278" spans="3:3" x14ac:dyDescent="0.25">
      <c r="C278" s="64"/>
    </row>
    <row r="279" spans="3:3" x14ac:dyDescent="0.25">
      <c r="C279" s="64"/>
    </row>
    <row r="280" spans="3:3" x14ac:dyDescent="0.25">
      <c r="C280" s="64"/>
    </row>
    <row r="281" spans="3:3" x14ac:dyDescent="0.25">
      <c r="C281" s="64"/>
    </row>
    <row r="282" spans="3:3" x14ac:dyDescent="0.25">
      <c r="C282" s="64"/>
    </row>
    <row r="283" spans="3:3" x14ac:dyDescent="0.25">
      <c r="C283" s="64"/>
    </row>
    <row r="284" spans="3:3" x14ac:dyDescent="0.25">
      <c r="C284" s="64"/>
    </row>
    <row r="285" spans="3:3" x14ac:dyDescent="0.25">
      <c r="C285" s="64"/>
    </row>
    <row r="286" spans="3:3" x14ac:dyDescent="0.25">
      <c r="C286" s="64"/>
    </row>
    <row r="287" spans="3:3" x14ac:dyDescent="0.25">
      <c r="C287" s="64"/>
    </row>
    <row r="288" spans="3:3" x14ac:dyDescent="0.25">
      <c r="C288" s="64"/>
    </row>
    <row r="289" spans="3:3" x14ac:dyDescent="0.25">
      <c r="C289" s="64"/>
    </row>
    <row r="290" spans="3:3" x14ac:dyDescent="0.25">
      <c r="C290" s="64"/>
    </row>
    <row r="291" spans="3:3" x14ac:dyDescent="0.25">
      <c r="C291" s="64"/>
    </row>
    <row r="292" spans="3:3" x14ac:dyDescent="0.25">
      <c r="C292" s="64"/>
    </row>
    <row r="293" spans="3:3" x14ac:dyDescent="0.25">
      <c r="C293" s="64"/>
    </row>
    <row r="294" spans="3:3" x14ac:dyDescent="0.25">
      <c r="C294" s="64"/>
    </row>
    <row r="295" spans="3:3" x14ac:dyDescent="0.25">
      <c r="C295" s="64"/>
    </row>
    <row r="296" spans="3:3" x14ac:dyDescent="0.25">
      <c r="C296" s="64"/>
    </row>
    <row r="297" spans="3:3" x14ac:dyDescent="0.25">
      <c r="C297" s="64"/>
    </row>
    <row r="298" spans="3:3" x14ac:dyDescent="0.25">
      <c r="C298" s="64"/>
    </row>
    <row r="299" spans="3:3" x14ac:dyDescent="0.25">
      <c r="C299" s="64"/>
    </row>
    <row r="300" spans="3:3" x14ac:dyDescent="0.25">
      <c r="C300" s="64"/>
    </row>
    <row r="301" spans="3:3" x14ac:dyDescent="0.25">
      <c r="C301" s="64"/>
    </row>
    <row r="302" spans="3:3" x14ac:dyDescent="0.25">
      <c r="C302" s="64"/>
    </row>
    <row r="303" spans="3:3" x14ac:dyDescent="0.25">
      <c r="C303" s="64"/>
    </row>
    <row r="304" spans="3:3" x14ac:dyDescent="0.25">
      <c r="C304" s="64"/>
    </row>
    <row r="305" spans="3:3" x14ac:dyDescent="0.25">
      <c r="C305" s="64"/>
    </row>
    <row r="306" spans="3:3" x14ac:dyDescent="0.25">
      <c r="C306" s="64"/>
    </row>
    <row r="307" spans="3:3" x14ac:dyDescent="0.25">
      <c r="C307" s="64"/>
    </row>
    <row r="308" spans="3:3" x14ac:dyDescent="0.25">
      <c r="C308" s="64"/>
    </row>
    <row r="309" spans="3:3" x14ac:dyDescent="0.25">
      <c r="C309" s="64"/>
    </row>
    <row r="310" spans="3:3" x14ac:dyDescent="0.25">
      <c r="C310" s="64"/>
    </row>
    <row r="311" spans="3:3" x14ac:dyDescent="0.25">
      <c r="C311" s="64"/>
    </row>
    <row r="312" spans="3:3" x14ac:dyDescent="0.25">
      <c r="C312" s="64"/>
    </row>
    <row r="313" spans="3:3" x14ac:dyDescent="0.25">
      <c r="C313" s="64"/>
    </row>
    <row r="314" spans="3:3" x14ac:dyDescent="0.25">
      <c r="C314" s="64"/>
    </row>
    <row r="315" spans="3:3" x14ac:dyDescent="0.25">
      <c r="C315" s="64"/>
    </row>
    <row r="316" spans="3:3" x14ac:dyDescent="0.25">
      <c r="C316" s="64"/>
    </row>
    <row r="317" spans="3:3" x14ac:dyDescent="0.25">
      <c r="C317" s="64"/>
    </row>
    <row r="318" spans="3:3" x14ac:dyDescent="0.25">
      <c r="C318" s="64"/>
    </row>
    <row r="319" spans="3:3" x14ac:dyDescent="0.25">
      <c r="C319" s="64"/>
    </row>
    <row r="320" spans="3:3" x14ac:dyDescent="0.25">
      <c r="C320" s="64"/>
    </row>
    <row r="321" spans="3:3" x14ac:dyDescent="0.25">
      <c r="C321" s="64"/>
    </row>
    <row r="322" spans="3:3" x14ac:dyDescent="0.25">
      <c r="C322" s="64"/>
    </row>
    <row r="323" spans="3:3" x14ac:dyDescent="0.25">
      <c r="C323" s="64"/>
    </row>
    <row r="324" spans="3:3" x14ac:dyDescent="0.25">
      <c r="C324" s="64"/>
    </row>
    <row r="325" spans="3:3" x14ac:dyDescent="0.25">
      <c r="C325" s="64"/>
    </row>
    <row r="326" spans="3:3" x14ac:dyDescent="0.25">
      <c r="C326" s="64"/>
    </row>
    <row r="327" spans="3:3" x14ac:dyDescent="0.25">
      <c r="C327" s="64"/>
    </row>
    <row r="328" spans="3:3" x14ac:dyDescent="0.25">
      <c r="C328" s="64"/>
    </row>
    <row r="329" spans="3:3" x14ac:dyDescent="0.25">
      <c r="C329" s="64"/>
    </row>
    <row r="330" spans="3:3" x14ac:dyDescent="0.25">
      <c r="C330" s="64"/>
    </row>
    <row r="331" spans="3:3" x14ac:dyDescent="0.25">
      <c r="C331" s="64"/>
    </row>
    <row r="332" spans="3:3" x14ac:dyDescent="0.25">
      <c r="C332" s="64"/>
    </row>
    <row r="333" spans="3:3" x14ac:dyDescent="0.25">
      <c r="C333" s="64"/>
    </row>
    <row r="334" spans="3:3" x14ac:dyDescent="0.25">
      <c r="C334" s="64"/>
    </row>
    <row r="335" spans="3:3" x14ac:dyDescent="0.25">
      <c r="C335" s="64"/>
    </row>
    <row r="336" spans="3:3" x14ac:dyDescent="0.25">
      <c r="C336" s="64"/>
    </row>
    <row r="337" spans="3:3" x14ac:dyDescent="0.25">
      <c r="C337" s="64"/>
    </row>
    <row r="338" spans="3:3" x14ac:dyDescent="0.25">
      <c r="C338" s="64"/>
    </row>
    <row r="339" spans="3:3" x14ac:dyDescent="0.25">
      <c r="C339" s="64"/>
    </row>
    <row r="340" spans="3:3" x14ac:dyDescent="0.25">
      <c r="C340" s="64"/>
    </row>
    <row r="341" spans="3:3" x14ac:dyDescent="0.25">
      <c r="C341" s="64"/>
    </row>
    <row r="342" spans="3:3" x14ac:dyDescent="0.25">
      <c r="C342" s="64"/>
    </row>
    <row r="343" spans="3:3" x14ac:dyDescent="0.25">
      <c r="C343" s="64"/>
    </row>
    <row r="344" spans="3:3" x14ac:dyDescent="0.25">
      <c r="C344" s="64"/>
    </row>
    <row r="345" spans="3:3" x14ac:dyDescent="0.25">
      <c r="C345" s="64"/>
    </row>
    <row r="346" spans="3:3" x14ac:dyDescent="0.25">
      <c r="C346" s="64"/>
    </row>
    <row r="347" spans="3:3" x14ac:dyDescent="0.25">
      <c r="C347" s="64"/>
    </row>
    <row r="348" spans="3:3" x14ac:dyDescent="0.25">
      <c r="C348" s="64"/>
    </row>
    <row r="349" spans="3:3" x14ac:dyDescent="0.25">
      <c r="C349" s="64"/>
    </row>
    <row r="350" spans="3:3" x14ac:dyDescent="0.25">
      <c r="C350" s="64"/>
    </row>
    <row r="351" spans="3:3" x14ac:dyDescent="0.25">
      <c r="C351" s="64"/>
    </row>
    <row r="352" spans="3:3" x14ac:dyDescent="0.25">
      <c r="C352" s="64"/>
    </row>
    <row r="353" spans="3:3" x14ac:dyDescent="0.25">
      <c r="C353" s="64"/>
    </row>
    <row r="354" spans="3:3" x14ac:dyDescent="0.25">
      <c r="C354" s="64"/>
    </row>
    <row r="355" spans="3:3" x14ac:dyDescent="0.25">
      <c r="C355" s="64"/>
    </row>
    <row r="356" spans="3:3" x14ac:dyDescent="0.25">
      <c r="C356" s="64"/>
    </row>
    <row r="357" spans="3:3" x14ac:dyDescent="0.25">
      <c r="C357" s="64"/>
    </row>
    <row r="358" spans="3:3" x14ac:dyDescent="0.25">
      <c r="C358" s="64"/>
    </row>
    <row r="359" spans="3:3" x14ac:dyDescent="0.25">
      <c r="C359" s="64"/>
    </row>
    <row r="360" spans="3:3" x14ac:dyDescent="0.25">
      <c r="C360" s="64"/>
    </row>
    <row r="361" spans="3:3" x14ac:dyDescent="0.25">
      <c r="C361" s="64"/>
    </row>
    <row r="362" spans="3:3" x14ac:dyDescent="0.25">
      <c r="C362" s="64"/>
    </row>
    <row r="363" spans="3:3" x14ac:dyDescent="0.25">
      <c r="C363" s="64"/>
    </row>
    <row r="364" spans="3:3" x14ac:dyDescent="0.25">
      <c r="C364" s="64"/>
    </row>
    <row r="365" spans="3:3" x14ac:dyDescent="0.25">
      <c r="C365" s="64"/>
    </row>
    <row r="366" spans="3:3" x14ac:dyDescent="0.25">
      <c r="C366" s="64"/>
    </row>
    <row r="367" spans="3:3" x14ac:dyDescent="0.25">
      <c r="C367" s="64"/>
    </row>
    <row r="368" spans="3:3" x14ac:dyDescent="0.25">
      <c r="C368" s="64"/>
    </row>
    <row r="369" spans="3:3" x14ac:dyDescent="0.25">
      <c r="C369" s="64"/>
    </row>
    <row r="370" spans="3:3" x14ac:dyDescent="0.25">
      <c r="C370" s="64"/>
    </row>
    <row r="371" spans="3:3" x14ac:dyDescent="0.25">
      <c r="C371" s="64"/>
    </row>
    <row r="372" spans="3:3" x14ac:dyDescent="0.25">
      <c r="C372" s="64"/>
    </row>
    <row r="373" spans="3:3" x14ac:dyDescent="0.25">
      <c r="C373" s="64"/>
    </row>
    <row r="374" spans="3:3" x14ac:dyDescent="0.25">
      <c r="C374" s="64"/>
    </row>
    <row r="375" spans="3:3" x14ac:dyDescent="0.25">
      <c r="C375" s="64"/>
    </row>
    <row r="376" spans="3:3" x14ac:dyDescent="0.25">
      <c r="C376" s="64"/>
    </row>
    <row r="377" spans="3:3" x14ac:dyDescent="0.25">
      <c r="C377" s="64"/>
    </row>
    <row r="378" spans="3:3" x14ac:dyDescent="0.25">
      <c r="C378" s="64"/>
    </row>
    <row r="379" spans="3:3" x14ac:dyDescent="0.25">
      <c r="C379" s="64"/>
    </row>
    <row r="380" spans="3:3" x14ac:dyDescent="0.25">
      <c r="C380" s="64"/>
    </row>
    <row r="381" spans="3:3" x14ac:dyDescent="0.25">
      <c r="C381" s="64"/>
    </row>
    <row r="382" spans="3:3" x14ac:dyDescent="0.25">
      <c r="C382" s="64"/>
    </row>
    <row r="383" spans="3:3" x14ac:dyDescent="0.25">
      <c r="C383" s="64"/>
    </row>
    <row r="384" spans="3:3" x14ac:dyDescent="0.25">
      <c r="C384" s="64"/>
    </row>
    <row r="385" spans="3:3" x14ac:dyDescent="0.25">
      <c r="C385" s="64"/>
    </row>
    <row r="386" spans="3:3" x14ac:dyDescent="0.25">
      <c r="C386" s="64"/>
    </row>
    <row r="387" spans="3:3" x14ac:dyDescent="0.25">
      <c r="C387" s="64"/>
    </row>
    <row r="388" spans="3:3" x14ac:dyDescent="0.25">
      <c r="C388" s="64"/>
    </row>
    <row r="389" spans="3:3" x14ac:dyDescent="0.25">
      <c r="C389" s="64"/>
    </row>
    <row r="390" spans="3:3" x14ac:dyDescent="0.25">
      <c r="C390" s="64"/>
    </row>
    <row r="391" spans="3:3" x14ac:dyDescent="0.25">
      <c r="C391" s="64"/>
    </row>
    <row r="392" spans="3:3" x14ac:dyDescent="0.25">
      <c r="C392" s="64"/>
    </row>
    <row r="393" spans="3:3" x14ac:dyDescent="0.25">
      <c r="C393" s="64"/>
    </row>
    <row r="394" spans="3:3" x14ac:dyDescent="0.25">
      <c r="C394" s="64"/>
    </row>
    <row r="395" spans="3:3" x14ac:dyDescent="0.25">
      <c r="C395" s="64"/>
    </row>
    <row r="396" spans="3:3" x14ac:dyDescent="0.25">
      <c r="C396" s="64"/>
    </row>
    <row r="397" spans="3:3" x14ac:dyDescent="0.25">
      <c r="C397" s="64"/>
    </row>
    <row r="398" spans="3:3" x14ac:dyDescent="0.25">
      <c r="C398" s="64"/>
    </row>
    <row r="399" spans="3:3" x14ac:dyDescent="0.25">
      <c r="C399" s="64"/>
    </row>
    <row r="400" spans="3:3" x14ac:dyDescent="0.25">
      <c r="C400" s="64"/>
    </row>
    <row r="401" spans="3:3" x14ac:dyDescent="0.25">
      <c r="C401" s="64"/>
    </row>
    <row r="402" spans="3:3" x14ac:dyDescent="0.25">
      <c r="C402" s="64"/>
    </row>
    <row r="403" spans="3:3" x14ac:dyDescent="0.25">
      <c r="C403" s="64"/>
    </row>
    <row r="404" spans="3:3" x14ac:dyDescent="0.25">
      <c r="C404" s="64"/>
    </row>
    <row r="405" spans="3:3" x14ac:dyDescent="0.25">
      <c r="C405" s="64"/>
    </row>
    <row r="406" spans="3:3" x14ac:dyDescent="0.25">
      <c r="C406" s="64"/>
    </row>
    <row r="407" spans="3:3" x14ac:dyDescent="0.25">
      <c r="C407" s="64"/>
    </row>
    <row r="408" spans="3:3" x14ac:dyDescent="0.25">
      <c r="C408" s="64"/>
    </row>
    <row r="409" spans="3:3" x14ac:dyDescent="0.25">
      <c r="C409" s="64"/>
    </row>
    <row r="410" spans="3:3" x14ac:dyDescent="0.25">
      <c r="C410" s="64"/>
    </row>
    <row r="411" spans="3:3" x14ac:dyDescent="0.25">
      <c r="C411" s="64"/>
    </row>
    <row r="412" spans="3:3" x14ac:dyDescent="0.25">
      <c r="C412" s="64"/>
    </row>
    <row r="413" spans="3:3" x14ac:dyDescent="0.25">
      <c r="C413" s="64"/>
    </row>
    <row r="414" spans="3:3" x14ac:dyDescent="0.25">
      <c r="C414" s="64"/>
    </row>
    <row r="415" spans="3:3" x14ac:dyDescent="0.25">
      <c r="C415" s="64"/>
    </row>
    <row r="416" spans="3:3" x14ac:dyDescent="0.25">
      <c r="C416" s="64"/>
    </row>
    <row r="417" spans="3:3" x14ac:dyDescent="0.25">
      <c r="C417" s="64"/>
    </row>
    <row r="418" spans="3:3" x14ac:dyDescent="0.25">
      <c r="C418" s="64"/>
    </row>
    <row r="419" spans="3:3" x14ac:dyDescent="0.25">
      <c r="C419" s="64"/>
    </row>
    <row r="420" spans="3:3" x14ac:dyDescent="0.25">
      <c r="C420" s="64"/>
    </row>
    <row r="421" spans="3:3" x14ac:dyDescent="0.25">
      <c r="C421" s="64"/>
    </row>
    <row r="422" spans="3:3" x14ac:dyDescent="0.25">
      <c r="C422" s="64"/>
    </row>
    <row r="423" spans="3:3" x14ac:dyDescent="0.25">
      <c r="C423" s="64"/>
    </row>
    <row r="424" spans="3:3" x14ac:dyDescent="0.25">
      <c r="C424" s="64"/>
    </row>
    <row r="425" spans="3:3" x14ac:dyDescent="0.25">
      <c r="C425" s="64"/>
    </row>
    <row r="426" spans="3:3" x14ac:dyDescent="0.25">
      <c r="C426" s="64"/>
    </row>
    <row r="427" spans="3:3" x14ac:dyDescent="0.25">
      <c r="C427" s="64"/>
    </row>
    <row r="428" spans="3:3" x14ac:dyDescent="0.25">
      <c r="C428" s="64"/>
    </row>
    <row r="429" spans="3:3" x14ac:dyDescent="0.25">
      <c r="C429" s="64"/>
    </row>
    <row r="430" spans="3:3" x14ac:dyDescent="0.25">
      <c r="C430" s="64"/>
    </row>
    <row r="431" spans="3:3" x14ac:dyDescent="0.25">
      <c r="C431" s="64"/>
    </row>
    <row r="432" spans="3:3" x14ac:dyDescent="0.25">
      <c r="C432" s="64"/>
    </row>
    <row r="433" spans="3:3" x14ac:dyDescent="0.25">
      <c r="C433" s="64"/>
    </row>
    <row r="434" spans="3:3" x14ac:dyDescent="0.25">
      <c r="C434" s="64"/>
    </row>
    <row r="435" spans="3:3" x14ac:dyDescent="0.25">
      <c r="C435" s="64"/>
    </row>
    <row r="436" spans="3:3" x14ac:dyDescent="0.25">
      <c r="C436" s="64"/>
    </row>
    <row r="437" spans="3:3" x14ac:dyDescent="0.25">
      <c r="C437" s="64"/>
    </row>
    <row r="438" spans="3:3" x14ac:dyDescent="0.25">
      <c r="C438" s="64"/>
    </row>
    <row r="439" spans="3:3" x14ac:dyDescent="0.25">
      <c r="C439" s="64"/>
    </row>
    <row r="440" spans="3:3" x14ac:dyDescent="0.25">
      <c r="C440" s="64"/>
    </row>
    <row r="441" spans="3:3" x14ac:dyDescent="0.25">
      <c r="C441" s="64"/>
    </row>
    <row r="442" spans="3:3" x14ac:dyDescent="0.25">
      <c r="C442" s="64"/>
    </row>
    <row r="443" spans="3:3" x14ac:dyDescent="0.25">
      <c r="C443" s="64"/>
    </row>
    <row r="444" spans="3:3" x14ac:dyDescent="0.25">
      <c r="C444" s="64"/>
    </row>
    <row r="445" spans="3:3" x14ac:dyDescent="0.25">
      <c r="C445" s="64"/>
    </row>
    <row r="446" spans="3:3" x14ac:dyDescent="0.25">
      <c r="C446" s="64"/>
    </row>
    <row r="447" spans="3:3" x14ac:dyDescent="0.25">
      <c r="C447" s="64"/>
    </row>
    <row r="448" spans="3:3" x14ac:dyDescent="0.25">
      <c r="C448" s="64"/>
    </row>
    <row r="449" spans="3:3" x14ac:dyDescent="0.25">
      <c r="C449" s="64"/>
    </row>
    <row r="450" spans="3:3" x14ac:dyDescent="0.25">
      <c r="C450" s="64"/>
    </row>
    <row r="451" spans="3:3" x14ac:dyDescent="0.25">
      <c r="C451" s="64"/>
    </row>
    <row r="452" spans="3:3" x14ac:dyDescent="0.25">
      <c r="C452" s="64"/>
    </row>
    <row r="453" spans="3:3" x14ac:dyDescent="0.25">
      <c r="C453" s="64"/>
    </row>
    <row r="454" spans="3:3" x14ac:dyDescent="0.25">
      <c r="C454" s="64"/>
    </row>
    <row r="455" spans="3:3" x14ac:dyDescent="0.25">
      <c r="C455" s="64"/>
    </row>
    <row r="456" spans="3:3" x14ac:dyDescent="0.25">
      <c r="C456" s="64"/>
    </row>
    <row r="457" spans="3:3" x14ac:dyDescent="0.25">
      <c r="C457" s="64"/>
    </row>
    <row r="458" spans="3:3" x14ac:dyDescent="0.25">
      <c r="C458" s="64"/>
    </row>
    <row r="459" spans="3:3" x14ac:dyDescent="0.25">
      <c r="C459" s="64"/>
    </row>
    <row r="460" spans="3:3" x14ac:dyDescent="0.25">
      <c r="C460" s="64"/>
    </row>
    <row r="461" spans="3:3" x14ac:dyDescent="0.25">
      <c r="C461" s="64"/>
    </row>
    <row r="462" spans="3:3" x14ac:dyDescent="0.25">
      <c r="C462" s="64"/>
    </row>
    <row r="463" spans="3:3" x14ac:dyDescent="0.25">
      <c r="C463" s="64"/>
    </row>
    <row r="464" spans="3:3" x14ac:dyDescent="0.25">
      <c r="C464" s="64"/>
    </row>
    <row r="465" spans="3:3" x14ac:dyDescent="0.25">
      <c r="C465" s="64"/>
    </row>
    <row r="466" spans="3:3" x14ac:dyDescent="0.25">
      <c r="C466" s="64"/>
    </row>
    <row r="467" spans="3:3" x14ac:dyDescent="0.25">
      <c r="C467" s="64"/>
    </row>
    <row r="468" spans="3:3" x14ac:dyDescent="0.25">
      <c r="C468" s="64"/>
    </row>
    <row r="469" spans="3:3" x14ac:dyDescent="0.25">
      <c r="C469" s="64"/>
    </row>
    <row r="470" spans="3:3" x14ac:dyDescent="0.25">
      <c r="C470" s="64"/>
    </row>
    <row r="471" spans="3:3" x14ac:dyDescent="0.25">
      <c r="C471" s="64"/>
    </row>
    <row r="472" spans="3:3" x14ac:dyDescent="0.25">
      <c r="C472" s="64"/>
    </row>
    <row r="473" spans="3:3" x14ac:dyDescent="0.25">
      <c r="C473" s="64"/>
    </row>
    <row r="474" spans="3:3" x14ac:dyDescent="0.25">
      <c r="C474" s="64"/>
    </row>
    <row r="475" spans="3:3" x14ac:dyDescent="0.25">
      <c r="C475" s="64"/>
    </row>
    <row r="476" spans="3:3" x14ac:dyDescent="0.25">
      <c r="C476" s="64"/>
    </row>
    <row r="477" spans="3:3" x14ac:dyDescent="0.25">
      <c r="C477" s="64"/>
    </row>
    <row r="478" spans="3:3" x14ac:dyDescent="0.25">
      <c r="C478" s="64"/>
    </row>
    <row r="479" spans="3:3" x14ac:dyDescent="0.25">
      <c r="C479" s="64"/>
    </row>
    <row r="480" spans="3:3" x14ac:dyDescent="0.25">
      <c r="C480" s="64"/>
    </row>
    <row r="481" spans="3:3" x14ac:dyDescent="0.25">
      <c r="C481" s="64"/>
    </row>
    <row r="482" spans="3:3" x14ac:dyDescent="0.25">
      <c r="C482" s="64"/>
    </row>
    <row r="483" spans="3:3" x14ac:dyDescent="0.25">
      <c r="C483" s="64"/>
    </row>
    <row r="484" spans="3:3" x14ac:dyDescent="0.25">
      <c r="C484" s="64"/>
    </row>
    <row r="485" spans="3:3" x14ac:dyDescent="0.25">
      <c r="C485" s="64"/>
    </row>
    <row r="486" spans="3:3" x14ac:dyDescent="0.25">
      <c r="C486" s="64"/>
    </row>
    <row r="487" spans="3:3" x14ac:dyDescent="0.25">
      <c r="C487" s="64"/>
    </row>
    <row r="488" spans="3:3" x14ac:dyDescent="0.25">
      <c r="C488" s="64"/>
    </row>
    <row r="489" spans="3:3" x14ac:dyDescent="0.25">
      <c r="C489" s="64"/>
    </row>
    <row r="490" spans="3:3" x14ac:dyDescent="0.25">
      <c r="C490" s="64"/>
    </row>
    <row r="491" spans="3:3" x14ac:dyDescent="0.25">
      <c r="C491" s="64"/>
    </row>
    <row r="492" spans="3:3" x14ac:dyDescent="0.25">
      <c r="C492" s="64"/>
    </row>
    <row r="493" spans="3:3" x14ac:dyDescent="0.25">
      <c r="C493" s="64"/>
    </row>
    <row r="494" spans="3:3" x14ac:dyDescent="0.25">
      <c r="C494" s="64"/>
    </row>
    <row r="495" spans="3:3" x14ac:dyDescent="0.25">
      <c r="C495" s="64"/>
    </row>
    <row r="496" spans="3:3" x14ac:dyDescent="0.25">
      <c r="C496" s="64"/>
    </row>
    <row r="497" spans="3:3" x14ac:dyDescent="0.25">
      <c r="C497" s="64"/>
    </row>
    <row r="498" spans="3:3" x14ac:dyDescent="0.25">
      <c r="C498" s="64"/>
    </row>
    <row r="499" spans="3:3" x14ac:dyDescent="0.25">
      <c r="C499" s="64"/>
    </row>
    <row r="500" spans="3:3" x14ac:dyDescent="0.25">
      <c r="C500" s="64"/>
    </row>
    <row r="501" spans="3:3" x14ac:dyDescent="0.25">
      <c r="C501" s="64"/>
    </row>
    <row r="502" spans="3:3" x14ac:dyDescent="0.25">
      <c r="C502" s="64"/>
    </row>
    <row r="503" spans="3:3" x14ac:dyDescent="0.25">
      <c r="C503" s="64"/>
    </row>
    <row r="504" spans="3:3" x14ac:dyDescent="0.25">
      <c r="C504" s="64"/>
    </row>
    <row r="505" spans="3:3" x14ac:dyDescent="0.25">
      <c r="C505" s="64"/>
    </row>
    <row r="506" spans="3:3" x14ac:dyDescent="0.25">
      <c r="C506" s="64"/>
    </row>
    <row r="507" spans="3:3" x14ac:dyDescent="0.25">
      <c r="C507" s="64"/>
    </row>
    <row r="508" spans="3:3" x14ac:dyDescent="0.25">
      <c r="C508" s="64"/>
    </row>
    <row r="509" spans="3:3" x14ac:dyDescent="0.25">
      <c r="C509" s="64"/>
    </row>
    <row r="510" spans="3:3" x14ac:dyDescent="0.25">
      <c r="C510" s="64"/>
    </row>
    <row r="511" spans="3:3" x14ac:dyDescent="0.25">
      <c r="C511" s="64"/>
    </row>
    <row r="512" spans="3:3" x14ac:dyDescent="0.25">
      <c r="C512" s="64"/>
    </row>
    <row r="513" spans="3:3" x14ac:dyDescent="0.25">
      <c r="C513" s="64"/>
    </row>
    <row r="514" spans="3:3" x14ac:dyDescent="0.25">
      <c r="C514" s="64"/>
    </row>
    <row r="515" spans="3:3" x14ac:dyDescent="0.25">
      <c r="C515" s="64"/>
    </row>
    <row r="516" spans="3:3" x14ac:dyDescent="0.25">
      <c r="C516" s="64"/>
    </row>
    <row r="517" spans="3:3" x14ac:dyDescent="0.25">
      <c r="C517" s="64"/>
    </row>
    <row r="518" spans="3:3" x14ac:dyDescent="0.25">
      <c r="C518" s="64"/>
    </row>
    <row r="519" spans="3:3" x14ac:dyDescent="0.25">
      <c r="C519" s="64"/>
    </row>
    <row r="520" spans="3:3" x14ac:dyDescent="0.25">
      <c r="C520" s="64"/>
    </row>
    <row r="521" spans="3:3" x14ac:dyDescent="0.25">
      <c r="C521" s="64"/>
    </row>
    <row r="522" spans="3:3" x14ac:dyDescent="0.25">
      <c r="C522" s="64"/>
    </row>
    <row r="523" spans="3:3" x14ac:dyDescent="0.25">
      <c r="C523" s="64"/>
    </row>
    <row r="524" spans="3:3" x14ac:dyDescent="0.25">
      <c r="C524" s="64"/>
    </row>
    <row r="525" spans="3:3" x14ac:dyDescent="0.25">
      <c r="C525" s="64"/>
    </row>
    <row r="526" spans="3:3" x14ac:dyDescent="0.25">
      <c r="C526" s="64"/>
    </row>
    <row r="527" spans="3:3" x14ac:dyDescent="0.25">
      <c r="C527" s="64"/>
    </row>
    <row r="528" spans="3:3" x14ac:dyDescent="0.25">
      <c r="C528" s="64"/>
    </row>
    <row r="529" spans="3:3" x14ac:dyDescent="0.25">
      <c r="C529" s="64"/>
    </row>
    <row r="530" spans="3:3" x14ac:dyDescent="0.25">
      <c r="C530" s="64"/>
    </row>
    <row r="531" spans="3:3" x14ac:dyDescent="0.25">
      <c r="C531" s="64"/>
    </row>
    <row r="532" spans="3:3" x14ac:dyDescent="0.25">
      <c r="C532" s="64"/>
    </row>
    <row r="533" spans="3:3" x14ac:dyDescent="0.25">
      <c r="C533" s="64"/>
    </row>
    <row r="534" spans="3:3" x14ac:dyDescent="0.25">
      <c r="C534" s="64"/>
    </row>
    <row r="535" spans="3:3" x14ac:dyDescent="0.25">
      <c r="C535" s="64"/>
    </row>
    <row r="536" spans="3:3" x14ac:dyDescent="0.25">
      <c r="C536" s="64"/>
    </row>
    <row r="537" spans="3:3" x14ac:dyDescent="0.25">
      <c r="C537" s="64"/>
    </row>
    <row r="538" spans="3:3" x14ac:dyDescent="0.25">
      <c r="C538" s="64"/>
    </row>
    <row r="539" spans="3:3" x14ac:dyDescent="0.25">
      <c r="C539" s="64"/>
    </row>
    <row r="540" spans="3:3" x14ac:dyDescent="0.25">
      <c r="C540" s="64"/>
    </row>
    <row r="541" spans="3:3" x14ac:dyDescent="0.25">
      <c r="C541" s="64"/>
    </row>
    <row r="542" spans="3:3" x14ac:dyDescent="0.25">
      <c r="C542" s="64"/>
    </row>
    <row r="543" spans="3:3" x14ac:dyDescent="0.25">
      <c r="C543" s="64"/>
    </row>
    <row r="544" spans="3:3" x14ac:dyDescent="0.25">
      <c r="C544" s="64"/>
    </row>
    <row r="545" spans="3:3" x14ac:dyDescent="0.25">
      <c r="C545" s="64"/>
    </row>
    <row r="546" spans="3:3" x14ac:dyDescent="0.25">
      <c r="C546" s="64"/>
    </row>
    <row r="547" spans="3:3" x14ac:dyDescent="0.25">
      <c r="C547" s="64"/>
    </row>
    <row r="548" spans="3:3" x14ac:dyDescent="0.25">
      <c r="C548" s="64"/>
    </row>
    <row r="549" spans="3:3" x14ac:dyDescent="0.25">
      <c r="C549" s="64"/>
    </row>
    <row r="550" spans="3:3" x14ac:dyDescent="0.25">
      <c r="C550" s="64"/>
    </row>
    <row r="551" spans="3:3" x14ac:dyDescent="0.25">
      <c r="C551" s="64"/>
    </row>
    <row r="552" spans="3:3" x14ac:dyDescent="0.25">
      <c r="C552" s="64"/>
    </row>
    <row r="553" spans="3:3" x14ac:dyDescent="0.25">
      <c r="C553" s="64"/>
    </row>
    <row r="554" spans="3:3" x14ac:dyDescent="0.25">
      <c r="C554" s="64"/>
    </row>
    <row r="555" spans="3:3" x14ac:dyDescent="0.25">
      <c r="C555" s="64"/>
    </row>
    <row r="556" spans="3:3" x14ac:dyDescent="0.25">
      <c r="C556" s="64"/>
    </row>
    <row r="557" spans="3:3" x14ac:dyDescent="0.25">
      <c r="C557" s="64"/>
    </row>
    <row r="558" spans="3:3" x14ac:dyDescent="0.25">
      <c r="C558" s="64"/>
    </row>
    <row r="559" spans="3:3" x14ac:dyDescent="0.25">
      <c r="C559" s="64"/>
    </row>
    <row r="560" spans="3:3" x14ac:dyDescent="0.25">
      <c r="C560" s="64"/>
    </row>
    <row r="561" spans="3:3" x14ac:dyDescent="0.25">
      <c r="C561" s="64"/>
    </row>
    <row r="562" spans="3:3" x14ac:dyDescent="0.25">
      <c r="C562" s="64"/>
    </row>
    <row r="563" spans="3:3" x14ac:dyDescent="0.25">
      <c r="C563" s="64"/>
    </row>
    <row r="564" spans="3:3" x14ac:dyDescent="0.25">
      <c r="C564" s="64"/>
    </row>
    <row r="565" spans="3:3" x14ac:dyDescent="0.25">
      <c r="C565" s="64"/>
    </row>
    <row r="566" spans="3:3" x14ac:dyDescent="0.25">
      <c r="C566" s="64"/>
    </row>
    <row r="567" spans="3:3" x14ac:dyDescent="0.25">
      <c r="C567" s="64"/>
    </row>
    <row r="568" spans="3:3" x14ac:dyDescent="0.25">
      <c r="C568" s="64"/>
    </row>
    <row r="569" spans="3:3" x14ac:dyDescent="0.25">
      <c r="C569" s="64"/>
    </row>
    <row r="570" spans="3:3" x14ac:dyDescent="0.25">
      <c r="C570" s="64"/>
    </row>
    <row r="571" spans="3:3" x14ac:dyDescent="0.25">
      <c r="C571" s="64"/>
    </row>
    <row r="572" spans="3:3" x14ac:dyDescent="0.25">
      <c r="C572" s="64"/>
    </row>
    <row r="573" spans="3:3" x14ac:dyDescent="0.25">
      <c r="C573" s="64"/>
    </row>
    <row r="574" spans="3:3" x14ac:dyDescent="0.25">
      <c r="C574" s="64"/>
    </row>
    <row r="575" spans="3:3" x14ac:dyDescent="0.25">
      <c r="C575" s="64"/>
    </row>
    <row r="576" spans="3:3" x14ac:dyDescent="0.25">
      <c r="C576" s="64"/>
    </row>
    <row r="577" spans="3:3" x14ac:dyDescent="0.25">
      <c r="C577" s="64"/>
    </row>
    <row r="578" spans="3:3" x14ac:dyDescent="0.25">
      <c r="C578" s="64"/>
    </row>
    <row r="579" spans="3:3" x14ac:dyDescent="0.25">
      <c r="C579" s="64"/>
    </row>
    <row r="580" spans="3:3" x14ac:dyDescent="0.25">
      <c r="C580" s="64"/>
    </row>
    <row r="581" spans="3:3" x14ac:dyDescent="0.25">
      <c r="C581" s="64"/>
    </row>
    <row r="582" spans="3:3" x14ac:dyDescent="0.25">
      <c r="C582" s="64"/>
    </row>
    <row r="583" spans="3:3" x14ac:dyDescent="0.25">
      <c r="C583" s="64"/>
    </row>
    <row r="584" spans="3:3" x14ac:dyDescent="0.25">
      <c r="C584" s="64"/>
    </row>
    <row r="585" spans="3:3" x14ac:dyDescent="0.25">
      <c r="C585" s="64"/>
    </row>
    <row r="586" spans="3:3" x14ac:dyDescent="0.25">
      <c r="C586" s="64"/>
    </row>
    <row r="587" spans="3:3" x14ac:dyDescent="0.25">
      <c r="C587" s="64"/>
    </row>
    <row r="588" spans="3:3" x14ac:dyDescent="0.25">
      <c r="C588" s="64"/>
    </row>
    <row r="589" spans="3:3" x14ac:dyDescent="0.25">
      <c r="C589" s="64"/>
    </row>
    <row r="590" spans="3:3" x14ac:dyDescent="0.25">
      <c r="C590" s="64"/>
    </row>
    <row r="591" spans="3:3" x14ac:dyDescent="0.25">
      <c r="C591" s="64"/>
    </row>
    <row r="592" spans="3:3" x14ac:dyDescent="0.25">
      <c r="C592" s="64"/>
    </row>
    <row r="593" spans="3:3" x14ac:dyDescent="0.25">
      <c r="C593" s="64"/>
    </row>
    <row r="594" spans="3:3" x14ac:dyDescent="0.25">
      <c r="C594" s="64"/>
    </row>
    <row r="595" spans="3:3" x14ac:dyDescent="0.25">
      <c r="C595" s="64"/>
    </row>
    <row r="596" spans="3:3" x14ac:dyDescent="0.25">
      <c r="C596" s="64"/>
    </row>
    <row r="597" spans="3:3" x14ac:dyDescent="0.25">
      <c r="C597" s="64"/>
    </row>
    <row r="598" spans="3:3" x14ac:dyDescent="0.25">
      <c r="C598" s="64"/>
    </row>
    <row r="599" spans="3:3" x14ac:dyDescent="0.25">
      <c r="C599" s="64"/>
    </row>
    <row r="600" spans="3:3" x14ac:dyDescent="0.25">
      <c r="C600" s="64"/>
    </row>
    <row r="601" spans="3:3" x14ac:dyDescent="0.25">
      <c r="C601" s="64"/>
    </row>
    <row r="602" spans="3:3" x14ac:dyDescent="0.25">
      <c r="C602" s="64"/>
    </row>
    <row r="603" spans="3:3" x14ac:dyDescent="0.25">
      <c r="C603" s="64"/>
    </row>
    <row r="604" spans="3:3" x14ac:dyDescent="0.25">
      <c r="C604" s="64"/>
    </row>
    <row r="605" spans="3:3" x14ac:dyDescent="0.25">
      <c r="C605" s="64"/>
    </row>
    <row r="606" spans="3:3" x14ac:dyDescent="0.25">
      <c r="C606" s="64"/>
    </row>
    <row r="607" spans="3:3" x14ac:dyDescent="0.25">
      <c r="C607" s="64"/>
    </row>
    <row r="608" spans="3:3" x14ac:dyDescent="0.25">
      <c r="C608" s="64"/>
    </row>
    <row r="609" spans="3:3" x14ac:dyDescent="0.25">
      <c r="C609" s="64"/>
    </row>
    <row r="610" spans="3:3" x14ac:dyDescent="0.25">
      <c r="C610" s="64"/>
    </row>
    <row r="611" spans="3:3" x14ac:dyDescent="0.25">
      <c r="C611" s="64"/>
    </row>
    <row r="612" spans="3:3" x14ac:dyDescent="0.25">
      <c r="C612" s="64"/>
    </row>
    <row r="613" spans="3:3" x14ac:dyDescent="0.25">
      <c r="C613" s="64"/>
    </row>
    <row r="614" spans="3:3" x14ac:dyDescent="0.25">
      <c r="C614" s="64"/>
    </row>
    <row r="615" spans="3:3" x14ac:dyDescent="0.25">
      <c r="C615" s="64"/>
    </row>
    <row r="616" spans="3:3" x14ac:dyDescent="0.25">
      <c r="C616" s="64"/>
    </row>
    <row r="617" spans="3:3" x14ac:dyDescent="0.25">
      <c r="C617" s="64"/>
    </row>
    <row r="618" spans="3:3" x14ac:dyDescent="0.25">
      <c r="C618" s="64"/>
    </row>
    <row r="619" spans="3:3" x14ac:dyDescent="0.25">
      <c r="C619" s="64"/>
    </row>
    <row r="620" spans="3:3" x14ac:dyDescent="0.25">
      <c r="C620" s="64"/>
    </row>
    <row r="621" spans="3:3" x14ac:dyDescent="0.25">
      <c r="C621" s="64"/>
    </row>
    <row r="622" spans="3:3" x14ac:dyDescent="0.25">
      <c r="C622" s="64"/>
    </row>
    <row r="623" spans="3:3" x14ac:dyDescent="0.25">
      <c r="C623" s="64"/>
    </row>
    <row r="624" spans="3:3" x14ac:dyDescent="0.25">
      <c r="C624" s="64"/>
    </row>
    <row r="625" spans="3:3" x14ac:dyDescent="0.25">
      <c r="C625" s="64"/>
    </row>
    <row r="626" spans="3:3" x14ac:dyDescent="0.25">
      <c r="C626" s="64"/>
    </row>
    <row r="627" spans="3:3" x14ac:dyDescent="0.25">
      <c r="C627" s="64"/>
    </row>
    <row r="628" spans="3:3" x14ac:dyDescent="0.25">
      <c r="C628" s="64"/>
    </row>
    <row r="629" spans="3:3" x14ac:dyDescent="0.25">
      <c r="C629" s="64"/>
    </row>
    <row r="630" spans="3:3" x14ac:dyDescent="0.25">
      <c r="C630" s="64"/>
    </row>
    <row r="631" spans="3:3" x14ac:dyDescent="0.25">
      <c r="C631" s="64"/>
    </row>
    <row r="632" spans="3:3" x14ac:dyDescent="0.25">
      <c r="C632" s="64"/>
    </row>
    <row r="633" spans="3:3" x14ac:dyDescent="0.25">
      <c r="C633" s="64"/>
    </row>
    <row r="634" spans="3:3" x14ac:dyDescent="0.25">
      <c r="C634" s="64"/>
    </row>
    <row r="635" spans="3:3" x14ac:dyDescent="0.25">
      <c r="C635" s="64"/>
    </row>
    <row r="636" spans="3:3" x14ac:dyDescent="0.25">
      <c r="C636" s="64"/>
    </row>
    <row r="637" spans="3:3" x14ac:dyDescent="0.25">
      <c r="C637" s="64"/>
    </row>
    <row r="638" spans="3:3" x14ac:dyDescent="0.25">
      <c r="C638" s="64"/>
    </row>
    <row r="639" spans="3:3" x14ac:dyDescent="0.25">
      <c r="C639" s="64"/>
    </row>
    <row r="640" spans="3:3" x14ac:dyDescent="0.25">
      <c r="C640" s="64"/>
    </row>
    <row r="641" spans="3:3" x14ac:dyDescent="0.25">
      <c r="C641" s="64"/>
    </row>
    <row r="642" spans="3:3" x14ac:dyDescent="0.25">
      <c r="C642" s="64"/>
    </row>
    <row r="643" spans="3:3" x14ac:dyDescent="0.25">
      <c r="C643" s="64"/>
    </row>
    <row r="644" spans="3:3" x14ac:dyDescent="0.25">
      <c r="C644" s="64"/>
    </row>
    <row r="645" spans="3:3" x14ac:dyDescent="0.25">
      <c r="C645" s="64"/>
    </row>
    <row r="646" spans="3:3" x14ac:dyDescent="0.25">
      <c r="C646" s="64"/>
    </row>
    <row r="647" spans="3:3" x14ac:dyDescent="0.25">
      <c r="C647" s="64"/>
    </row>
    <row r="648" spans="3:3" x14ac:dyDescent="0.25">
      <c r="C648" s="64"/>
    </row>
    <row r="649" spans="3:3" x14ac:dyDescent="0.25">
      <c r="C649" s="64"/>
    </row>
    <row r="650" spans="3:3" x14ac:dyDescent="0.25">
      <c r="C650" s="64"/>
    </row>
    <row r="651" spans="3:3" x14ac:dyDescent="0.25">
      <c r="C651" s="64"/>
    </row>
    <row r="652" spans="3:3" x14ac:dyDescent="0.25">
      <c r="C652" s="64"/>
    </row>
    <row r="653" spans="3:3" x14ac:dyDescent="0.25">
      <c r="C653" s="64"/>
    </row>
    <row r="654" spans="3:3" x14ac:dyDescent="0.25">
      <c r="C654" s="64"/>
    </row>
    <row r="655" spans="3:3" x14ac:dyDescent="0.25">
      <c r="C655" s="64"/>
    </row>
    <row r="656" spans="3:3" x14ac:dyDescent="0.25">
      <c r="C656" s="64"/>
    </row>
    <row r="657" spans="3:3" x14ac:dyDescent="0.25">
      <c r="C657" s="64"/>
    </row>
    <row r="658" spans="3:3" x14ac:dyDescent="0.25">
      <c r="C658" s="64"/>
    </row>
    <row r="659" spans="3:3" x14ac:dyDescent="0.25">
      <c r="C659" s="64"/>
    </row>
    <row r="660" spans="3:3" x14ac:dyDescent="0.25">
      <c r="C660" s="64"/>
    </row>
    <row r="661" spans="3:3" x14ac:dyDescent="0.25">
      <c r="C661" s="64"/>
    </row>
    <row r="662" spans="3:3" x14ac:dyDescent="0.25">
      <c r="C662" s="64"/>
    </row>
    <row r="663" spans="3:3" x14ac:dyDescent="0.25">
      <c r="C663" s="64"/>
    </row>
    <row r="664" spans="3:3" x14ac:dyDescent="0.25">
      <c r="C664" s="64"/>
    </row>
    <row r="665" spans="3:3" x14ac:dyDescent="0.25">
      <c r="C665" s="64"/>
    </row>
    <row r="666" spans="3:3" x14ac:dyDescent="0.25">
      <c r="C666" s="64"/>
    </row>
    <row r="667" spans="3:3" x14ac:dyDescent="0.25">
      <c r="C667" s="64"/>
    </row>
    <row r="668" spans="3:3" x14ac:dyDescent="0.25">
      <c r="C668" s="64"/>
    </row>
    <row r="669" spans="3:3" x14ac:dyDescent="0.25">
      <c r="C669" s="64"/>
    </row>
    <row r="670" spans="3:3" x14ac:dyDescent="0.25">
      <c r="C670" s="64"/>
    </row>
    <row r="671" spans="3:3" x14ac:dyDescent="0.25">
      <c r="C671" s="64"/>
    </row>
    <row r="672" spans="3:3" x14ac:dyDescent="0.25">
      <c r="C672" s="64"/>
    </row>
    <row r="673" spans="3:3" x14ac:dyDescent="0.25">
      <c r="C673" s="64"/>
    </row>
    <row r="674" spans="3:3" x14ac:dyDescent="0.25">
      <c r="C674" s="64"/>
    </row>
    <row r="675" spans="3:3" x14ac:dyDescent="0.25">
      <c r="C675" s="64"/>
    </row>
    <row r="676" spans="3:3" x14ac:dyDescent="0.25">
      <c r="C676" s="64"/>
    </row>
    <row r="677" spans="3:3" x14ac:dyDescent="0.25">
      <c r="C677" s="64"/>
    </row>
    <row r="678" spans="3:3" x14ac:dyDescent="0.25">
      <c r="C678" s="64"/>
    </row>
    <row r="679" spans="3:3" x14ac:dyDescent="0.25">
      <c r="C679" s="64"/>
    </row>
    <row r="680" spans="3:3" x14ac:dyDescent="0.25">
      <c r="C680" s="64"/>
    </row>
    <row r="681" spans="3:3" x14ac:dyDescent="0.25">
      <c r="C681" s="64"/>
    </row>
    <row r="682" spans="3:3" x14ac:dyDescent="0.25">
      <c r="C682" s="64"/>
    </row>
    <row r="683" spans="3:3" x14ac:dyDescent="0.25">
      <c r="C683" s="64"/>
    </row>
    <row r="684" spans="3:3" x14ac:dyDescent="0.25">
      <c r="C684" s="64"/>
    </row>
    <row r="685" spans="3:3" x14ac:dyDescent="0.25">
      <c r="C685" s="64"/>
    </row>
    <row r="686" spans="3:3" x14ac:dyDescent="0.25">
      <c r="C686" s="64"/>
    </row>
    <row r="687" spans="3:3" x14ac:dyDescent="0.25">
      <c r="C687" s="64"/>
    </row>
    <row r="688" spans="3:3" x14ac:dyDescent="0.25">
      <c r="C688" s="64"/>
    </row>
    <row r="689" spans="3:3" x14ac:dyDescent="0.25">
      <c r="C689" s="64"/>
    </row>
    <row r="690" spans="3:3" x14ac:dyDescent="0.25">
      <c r="C690" s="64"/>
    </row>
    <row r="691" spans="3:3" x14ac:dyDescent="0.25">
      <c r="C691" s="64"/>
    </row>
    <row r="692" spans="3:3" x14ac:dyDescent="0.25">
      <c r="C692" s="64"/>
    </row>
    <row r="693" spans="3:3" x14ac:dyDescent="0.25">
      <c r="C693" s="64"/>
    </row>
    <row r="694" spans="3:3" x14ac:dyDescent="0.25">
      <c r="C694" s="64"/>
    </row>
    <row r="695" spans="3:3" x14ac:dyDescent="0.25">
      <c r="C695" s="64"/>
    </row>
    <row r="696" spans="3:3" x14ac:dyDescent="0.25">
      <c r="C696" s="64"/>
    </row>
    <row r="697" spans="3:3" x14ac:dyDescent="0.25">
      <c r="C697" s="64"/>
    </row>
    <row r="698" spans="3:3" x14ac:dyDescent="0.25">
      <c r="C698" s="64"/>
    </row>
    <row r="699" spans="3:3" x14ac:dyDescent="0.25">
      <c r="C699" s="64"/>
    </row>
    <row r="700" spans="3:3" x14ac:dyDescent="0.25">
      <c r="C700" s="64"/>
    </row>
    <row r="701" spans="3:3" x14ac:dyDescent="0.25">
      <c r="C701" s="64"/>
    </row>
    <row r="702" spans="3:3" x14ac:dyDescent="0.25">
      <c r="C702" s="64"/>
    </row>
    <row r="703" spans="3:3" x14ac:dyDescent="0.25">
      <c r="C703" s="64"/>
    </row>
    <row r="704" spans="3:3" x14ac:dyDescent="0.25">
      <c r="C704" s="64"/>
    </row>
    <row r="705" spans="3:3" x14ac:dyDescent="0.25">
      <c r="C705" s="64"/>
    </row>
    <row r="706" spans="3:3" x14ac:dyDescent="0.25">
      <c r="C706" s="64"/>
    </row>
    <row r="707" spans="3:3" x14ac:dyDescent="0.25">
      <c r="C707" s="64"/>
    </row>
    <row r="708" spans="3:3" x14ac:dyDescent="0.25">
      <c r="C708" s="64"/>
    </row>
    <row r="709" spans="3:3" x14ac:dyDescent="0.25">
      <c r="C709" s="64"/>
    </row>
    <row r="710" spans="3:3" x14ac:dyDescent="0.25">
      <c r="C710" s="64"/>
    </row>
    <row r="711" spans="3:3" x14ac:dyDescent="0.25">
      <c r="C711" s="64"/>
    </row>
    <row r="712" spans="3:3" x14ac:dyDescent="0.25">
      <c r="C712" s="64"/>
    </row>
    <row r="713" spans="3:3" x14ac:dyDescent="0.25">
      <c r="C713" s="64"/>
    </row>
    <row r="714" spans="3:3" x14ac:dyDescent="0.25">
      <c r="C714" s="64"/>
    </row>
    <row r="715" spans="3:3" x14ac:dyDescent="0.25">
      <c r="C715" s="64"/>
    </row>
    <row r="716" spans="3:3" x14ac:dyDescent="0.25">
      <c r="C716" s="64"/>
    </row>
    <row r="717" spans="3:3" x14ac:dyDescent="0.25">
      <c r="C717" s="64"/>
    </row>
    <row r="718" spans="3:3" x14ac:dyDescent="0.25">
      <c r="C718" s="64"/>
    </row>
    <row r="719" spans="3:3" x14ac:dyDescent="0.25">
      <c r="C719" s="64"/>
    </row>
    <row r="720" spans="3:3" x14ac:dyDescent="0.25">
      <c r="C720" s="64"/>
    </row>
    <row r="721" spans="3:3" x14ac:dyDescent="0.25">
      <c r="C721" s="64"/>
    </row>
    <row r="722" spans="3:3" x14ac:dyDescent="0.25">
      <c r="C722" s="64"/>
    </row>
    <row r="723" spans="3:3" x14ac:dyDescent="0.25">
      <c r="C723" s="64"/>
    </row>
    <row r="724" spans="3:3" x14ac:dyDescent="0.25">
      <c r="C724" s="64"/>
    </row>
    <row r="725" spans="3:3" x14ac:dyDescent="0.25">
      <c r="C725" s="64"/>
    </row>
    <row r="726" spans="3:3" x14ac:dyDescent="0.25">
      <c r="C726" s="64"/>
    </row>
    <row r="727" spans="3:3" x14ac:dyDescent="0.25">
      <c r="C727" s="64"/>
    </row>
    <row r="728" spans="3:3" x14ac:dyDescent="0.25">
      <c r="C728" s="64"/>
    </row>
    <row r="729" spans="3:3" x14ac:dyDescent="0.25">
      <c r="C729" s="64"/>
    </row>
    <row r="730" spans="3:3" x14ac:dyDescent="0.25">
      <c r="C730" s="64"/>
    </row>
    <row r="731" spans="3:3" x14ac:dyDescent="0.25">
      <c r="C731" s="64"/>
    </row>
    <row r="732" spans="3:3" x14ac:dyDescent="0.25">
      <c r="C732" s="64"/>
    </row>
    <row r="733" spans="3:3" x14ac:dyDescent="0.25">
      <c r="C733" s="64"/>
    </row>
    <row r="734" spans="3:3" x14ac:dyDescent="0.25">
      <c r="C734" s="64"/>
    </row>
    <row r="735" spans="3:3" x14ac:dyDescent="0.25">
      <c r="C735" s="64"/>
    </row>
    <row r="736" spans="3:3" x14ac:dyDescent="0.25">
      <c r="C736" s="64"/>
    </row>
    <row r="737" spans="3:3" x14ac:dyDescent="0.25">
      <c r="C737" s="64"/>
    </row>
    <row r="738" spans="3:3" x14ac:dyDescent="0.25">
      <c r="C738" s="64"/>
    </row>
    <row r="739" spans="3:3" x14ac:dyDescent="0.25">
      <c r="C739" s="64"/>
    </row>
    <row r="740" spans="3:3" x14ac:dyDescent="0.25">
      <c r="C740" s="64"/>
    </row>
    <row r="741" spans="3:3" x14ac:dyDescent="0.25">
      <c r="C741" s="64"/>
    </row>
    <row r="742" spans="3:3" x14ac:dyDescent="0.25">
      <c r="C742" s="64"/>
    </row>
    <row r="743" spans="3:3" x14ac:dyDescent="0.25">
      <c r="C743" s="64"/>
    </row>
    <row r="744" spans="3:3" x14ac:dyDescent="0.25">
      <c r="C744" s="64"/>
    </row>
    <row r="745" spans="3:3" x14ac:dyDescent="0.25">
      <c r="C745" s="64"/>
    </row>
    <row r="746" spans="3:3" x14ac:dyDescent="0.25">
      <c r="C746" s="64"/>
    </row>
    <row r="747" spans="3:3" x14ac:dyDescent="0.25">
      <c r="C747" s="64"/>
    </row>
    <row r="748" spans="3:3" x14ac:dyDescent="0.25">
      <c r="C748" s="64"/>
    </row>
    <row r="749" spans="3:3" x14ac:dyDescent="0.25">
      <c r="C749" s="64"/>
    </row>
    <row r="750" spans="3:3" x14ac:dyDescent="0.25">
      <c r="C750" s="64"/>
    </row>
    <row r="751" spans="3:3" x14ac:dyDescent="0.25">
      <c r="C751" s="64"/>
    </row>
    <row r="752" spans="3:3" x14ac:dyDescent="0.25">
      <c r="C752" s="64"/>
    </row>
    <row r="753" spans="3:3" x14ac:dyDescent="0.25">
      <c r="C753" s="64"/>
    </row>
    <row r="754" spans="3:3" x14ac:dyDescent="0.25">
      <c r="C754" s="64"/>
    </row>
    <row r="755" spans="3:3" x14ac:dyDescent="0.25">
      <c r="C755" s="64"/>
    </row>
    <row r="756" spans="3:3" x14ac:dyDescent="0.25">
      <c r="C756" s="64"/>
    </row>
    <row r="757" spans="3:3" x14ac:dyDescent="0.25">
      <c r="C757" s="64"/>
    </row>
    <row r="758" spans="3:3" x14ac:dyDescent="0.25">
      <c r="C758" s="64"/>
    </row>
    <row r="759" spans="3:3" x14ac:dyDescent="0.25">
      <c r="C759" s="64"/>
    </row>
    <row r="760" spans="3:3" x14ac:dyDescent="0.25">
      <c r="C760" s="64"/>
    </row>
    <row r="761" spans="3:3" x14ac:dyDescent="0.25">
      <c r="C761" s="64"/>
    </row>
    <row r="762" spans="3:3" x14ac:dyDescent="0.25">
      <c r="C762" s="64"/>
    </row>
    <row r="763" spans="3:3" x14ac:dyDescent="0.25">
      <c r="C763" s="64"/>
    </row>
    <row r="764" spans="3:3" x14ac:dyDescent="0.25">
      <c r="C764" s="64"/>
    </row>
    <row r="765" spans="3:3" x14ac:dyDescent="0.25">
      <c r="C765" s="64"/>
    </row>
    <row r="766" spans="3:3" x14ac:dyDescent="0.25">
      <c r="C766" s="64"/>
    </row>
    <row r="767" spans="3:3" x14ac:dyDescent="0.25">
      <c r="C767" s="64"/>
    </row>
    <row r="768" spans="3:3" x14ac:dyDescent="0.25">
      <c r="C768" s="64"/>
    </row>
    <row r="769" spans="3:3" x14ac:dyDescent="0.25">
      <c r="C769" s="64"/>
    </row>
    <row r="770" spans="3:3" x14ac:dyDescent="0.25">
      <c r="C770" s="64"/>
    </row>
    <row r="771" spans="3:3" x14ac:dyDescent="0.25">
      <c r="C771" s="64"/>
    </row>
    <row r="772" spans="3:3" x14ac:dyDescent="0.25">
      <c r="C772" s="64"/>
    </row>
    <row r="773" spans="3:3" x14ac:dyDescent="0.25">
      <c r="C773" s="64"/>
    </row>
    <row r="774" spans="3:3" x14ac:dyDescent="0.25">
      <c r="C774" s="64"/>
    </row>
    <row r="775" spans="3:3" x14ac:dyDescent="0.25">
      <c r="C775" s="64"/>
    </row>
    <row r="776" spans="3:3" x14ac:dyDescent="0.25">
      <c r="C776" s="64"/>
    </row>
    <row r="777" spans="3:3" x14ac:dyDescent="0.25">
      <c r="C777" s="64"/>
    </row>
    <row r="778" spans="3:3" x14ac:dyDescent="0.25">
      <c r="C778" s="64"/>
    </row>
    <row r="779" spans="3:3" x14ac:dyDescent="0.25">
      <c r="C779" s="64"/>
    </row>
    <row r="780" spans="3:3" x14ac:dyDescent="0.25">
      <c r="C780" s="64"/>
    </row>
    <row r="781" spans="3:3" x14ac:dyDescent="0.25">
      <c r="C781" s="64"/>
    </row>
    <row r="782" spans="3:3" x14ac:dyDescent="0.25">
      <c r="C782" s="64"/>
    </row>
    <row r="783" spans="3:3" x14ac:dyDescent="0.25">
      <c r="C783" s="64"/>
    </row>
    <row r="784" spans="3:3" x14ac:dyDescent="0.25">
      <c r="C784" s="64"/>
    </row>
    <row r="785" spans="3:3" x14ac:dyDescent="0.25">
      <c r="C785" s="64"/>
    </row>
    <row r="786" spans="3:3" x14ac:dyDescent="0.25">
      <c r="C786" s="64"/>
    </row>
    <row r="787" spans="3:3" x14ac:dyDescent="0.25">
      <c r="C787" s="64"/>
    </row>
    <row r="788" spans="3:3" x14ac:dyDescent="0.25">
      <c r="C788" s="64"/>
    </row>
    <row r="789" spans="3:3" x14ac:dyDescent="0.25">
      <c r="C789" s="64"/>
    </row>
    <row r="790" spans="3:3" x14ac:dyDescent="0.25">
      <c r="C790" s="64"/>
    </row>
    <row r="791" spans="3:3" x14ac:dyDescent="0.25">
      <c r="C791" s="64"/>
    </row>
    <row r="792" spans="3:3" x14ac:dyDescent="0.25">
      <c r="C792" s="64"/>
    </row>
    <row r="793" spans="3:3" x14ac:dyDescent="0.25">
      <c r="C793" s="64"/>
    </row>
    <row r="794" spans="3:3" x14ac:dyDescent="0.25">
      <c r="C794" s="64"/>
    </row>
    <row r="795" spans="3:3" x14ac:dyDescent="0.25">
      <c r="C795" s="64"/>
    </row>
    <row r="796" spans="3:3" x14ac:dyDescent="0.25">
      <c r="C796" s="64"/>
    </row>
    <row r="797" spans="3:3" x14ac:dyDescent="0.25">
      <c r="C797" s="64"/>
    </row>
    <row r="798" spans="3:3" x14ac:dyDescent="0.25">
      <c r="C798" s="64"/>
    </row>
    <row r="799" spans="3:3" x14ac:dyDescent="0.25">
      <c r="C799" s="64"/>
    </row>
    <row r="800" spans="3:3" x14ac:dyDescent="0.25">
      <c r="C800" s="64"/>
    </row>
    <row r="801" spans="3:3" x14ac:dyDescent="0.25">
      <c r="C801" s="64"/>
    </row>
    <row r="802" spans="3:3" x14ac:dyDescent="0.25">
      <c r="C802" s="64"/>
    </row>
    <row r="803" spans="3:3" x14ac:dyDescent="0.25">
      <c r="C803" s="64"/>
    </row>
    <row r="804" spans="3:3" x14ac:dyDescent="0.25">
      <c r="C804" s="64"/>
    </row>
    <row r="805" spans="3:3" x14ac:dyDescent="0.25">
      <c r="C805" s="64"/>
    </row>
    <row r="806" spans="3:3" x14ac:dyDescent="0.25">
      <c r="C806" s="64"/>
    </row>
    <row r="807" spans="3:3" x14ac:dyDescent="0.25">
      <c r="C807" s="64"/>
    </row>
    <row r="808" spans="3:3" x14ac:dyDescent="0.25">
      <c r="C808" s="64"/>
    </row>
    <row r="809" spans="3:3" x14ac:dyDescent="0.25">
      <c r="C809" s="64"/>
    </row>
    <row r="810" spans="3:3" x14ac:dyDescent="0.25">
      <c r="C810" s="64"/>
    </row>
    <row r="811" spans="3:3" x14ac:dyDescent="0.25">
      <c r="C811" s="64"/>
    </row>
    <row r="812" spans="3:3" x14ac:dyDescent="0.25">
      <c r="C812" s="64"/>
    </row>
    <row r="813" spans="3:3" x14ac:dyDescent="0.25">
      <c r="C813" s="64"/>
    </row>
    <row r="814" spans="3:3" x14ac:dyDescent="0.25">
      <c r="C814" s="64"/>
    </row>
    <row r="815" spans="3:3" x14ac:dyDescent="0.25">
      <c r="C815" s="64"/>
    </row>
    <row r="816" spans="3:3" x14ac:dyDescent="0.25">
      <c r="C816" s="64"/>
    </row>
    <row r="817" spans="3:3" x14ac:dyDescent="0.25">
      <c r="C817" s="64"/>
    </row>
    <row r="818" spans="3:3" x14ac:dyDescent="0.25">
      <c r="C818" s="64"/>
    </row>
    <row r="819" spans="3:3" x14ac:dyDescent="0.25">
      <c r="C819" s="64"/>
    </row>
    <row r="820" spans="3:3" x14ac:dyDescent="0.25">
      <c r="C820" s="64"/>
    </row>
    <row r="821" spans="3:3" x14ac:dyDescent="0.25">
      <c r="C821" s="64"/>
    </row>
    <row r="822" spans="3:3" x14ac:dyDescent="0.25">
      <c r="C822" s="64"/>
    </row>
    <row r="823" spans="3:3" x14ac:dyDescent="0.25">
      <c r="C823" s="64"/>
    </row>
    <row r="824" spans="3:3" x14ac:dyDescent="0.25">
      <c r="C824" s="64"/>
    </row>
    <row r="825" spans="3:3" x14ac:dyDescent="0.25">
      <c r="C825" s="64"/>
    </row>
    <row r="826" spans="3:3" x14ac:dyDescent="0.25">
      <c r="C826" s="64"/>
    </row>
    <row r="827" spans="3:3" x14ac:dyDescent="0.25">
      <c r="C827" s="64"/>
    </row>
    <row r="828" spans="3:3" x14ac:dyDescent="0.25">
      <c r="C828" s="64"/>
    </row>
    <row r="829" spans="3:3" x14ac:dyDescent="0.25">
      <c r="C829" s="64"/>
    </row>
    <row r="830" spans="3:3" x14ac:dyDescent="0.25">
      <c r="C830" s="64"/>
    </row>
    <row r="831" spans="3:3" x14ac:dyDescent="0.25">
      <c r="C831" s="64"/>
    </row>
    <row r="832" spans="3:3" x14ac:dyDescent="0.25">
      <c r="C832" s="64"/>
    </row>
    <row r="833" spans="3:3" x14ac:dyDescent="0.25">
      <c r="C833" s="64"/>
    </row>
    <row r="834" spans="3:3" x14ac:dyDescent="0.25">
      <c r="C834" s="64"/>
    </row>
    <row r="835" spans="3:3" x14ac:dyDescent="0.25">
      <c r="C835" s="64"/>
    </row>
    <row r="836" spans="3:3" x14ac:dyDescent="0.25">
      <c r="C836" s="64"/>
    </row>
    <row r="837" spans="3:3" x14ac:dyDescent="0.25">
      <c r="C837" s="64"/>
    </row>
    <row r="838" spans="3:3" x14ac:dyDescent="0.25">
      <c r="C838" s="64"/>
    </row>
    <row r="839" spans="3:3" x14ac:dyDescent="0.25">
      <c r="C839" s="64"/>
    </row>
    <row r="840" spans="3:3" x14ac:dyDescent="0.25">
      <c r="C840" s="64"/>
    </row>
    <row r="841" spans="3:3" x14ac:dyDescent="0.25">
      <c r="C841" s="64"/>
    </row>
    <row r="842" spans="3:3" x14ac:dyDescent="0.25">
      <c r="C842" s="64"/>
    </row>
    <row r="843" spans="3:3" x14ac:dyDescent="0.25">
      <c r="C843" s="64"/>
    </row>
    <row r="844" spans="3:3" x14ac:dyDescent="0.25">
      <c r="C844" s="64"/>
    </row>
    <row r="845" spans="3:3" x14ac:dyDescent="0.25">
      <c r="C845" s="64"/>
    </row>
    <row r="846" spans="3:3" x14ac:dyDescent="0.25">
      <c r="C846" s="64"/>
    </row>
    <row r="847" spans="3:3" x14ac:dyDescent="0.25">
      <c r="C847" s="64"/>
    </row>
    <row r="848" spans="3:3" x14ac:dyDescent="0.25">
      <c r="C848" s="64"/>
    </row>
    <row r="849" spans="3:3" x14ac:dyDescent="0.25">
      <c r="C849" s="64"/>
    </row>
    <row r="850" spans="3:3" x14ac:dyDescent="0.25">
      <c r="C850" s="64"/>
    </row>
    <row r="851" spans="3:3" x14ac:dyDescent="0.25">
      <c r="C851" s="64"/>
    </row>
    <row r="852" spans="3:3" x14ac:dyDescent="0.25">
      <c r="C852" s="64"/>
    </row>
    <row r="853" spans="3:3" x14ac:dyDescent="0.25">
      <c r="C853" s="64"/>
    </row>
    <row r="854" spans="3:3" x14ac:dyDescent="0.25">
      <c r="C854" s="64"/>
    </row>
    <row r="855" spans="3:3" x14ac:dyDescent="0.25">
      <c r="C855" s="64"/>
    </row>
    <row r="856" spans="3:3" x14ac:dyDescent="0.25">
      <c r="C856" s="64"/>
    </row>
    <row r="857" spans="3:3" x14ac:dyDescent="0.25">
      <c r="C857" s="64"/>
    </row>
    <row r="858" spans="3:3" x14ac:dyDescent="0.25">
      <c r="C858" s="64"/>
    </row>
    <row r="859" spans="3:3" x14ac:dyDescent="0.25">
      <c r="C859" s="64"/>
    </row>
    <row r="860" spans="3:3" x14ac:dyDescent="0.25">
      <c r="C860" s="64"/>
    </row>
    <row r="861" spans="3:3" x14ac:dyDescent="0.25">
      <c r="C861" s="64"/>
    </row>
    <row r="862" spans="3:3" x14ac:dyDescent="0.25">
      <c r="C862" s="64"/>
    </row>
    <row r="863" spans="3:3" x14ac:dyDescent="0.25">
      <c r="C863" s="64"/>
    </row>
    <row r="864" spans="3:3" x14ac:dyDescent="0.25">
      <c r="C864" s="64"/>
    </row>
    <row r="865" spans="3:3" x14ac:dyDescent="0.25">
      <c r="C865" s="64"/>
    </row>
    <row r="866" spans="3:3" x14ac:dyDescent="0.25">
      <c r="C866" s="64"/>
    </row>
    <row r="867" spans="3:3" x14ac:dyDescent="0.25">
      <c r="C867" s="64"/>
    </row>
    <row r="868" spans="3:3" x14ac:dyDescent="0.25">
      <c r="C868" s="64"/>
    </row>
    <row r="869" spans="3:3" x14ac:dyDescent="0.25">
      <c r="C869" s="64"/>
    </row>
    <row r="870" spans="3:3" x14ac:dyDescent="0.25">
      <c r="C870" s="64"/>
    </row>
    <row r="871" spans="3:3" x14ac:dyDescent="0.25">
      <c r="C871" s="64"/>
    </row>
    <row r="872" spans="3:3" x14ac:dyDescent="0.25">
      <c r="C872" s="64"/>
    </row>
    <row r="873" spans="3:3" x14ac:dyDescent="0.25">
      <c r="C873" s="64"/>
    </row>
    <row r="874" spans="3:3" x14ac:dyDescent="0.25">
      <c r="C874" s="64"/>
    </row>
    <row r="875" spans="3:3" x14ac:dyDescent="0.25">
      <c r="C875" s="64"/>
    </row>
    <row r="876" spans="3:3" x14ac:dyDescent="0.25">
      <c r="C876" s="64"/>
    </row>
    <row r="877" spans="3:3" x14ac:dyDescent="0.25">
      <c r="C877" s="64"/>
    </row>
    <row r="878" spans="3:3" x14ac:dyDescent="0.25">
      <c r="C878" s="64"/>
    </row>
    <row r="879" spans="3:3" x14ac:dyDescent="0.25">
      <c r="C879" s="64"/>
    </row>
    <row r="880" spans="3:3" x14ac:dyDescent="0.25">
      <c r="C880" s="64"/>
    </row>
    <row r="881" spans="3:3" x14ac:dyDescent="0.25">
      <c r="C881" s="64"/>
    </row>
    <row r="882" spans="3:3" x14ac:dyDescent="0.25">
      <c r="C882" s="64"/>
    </row>
    <row r="883" spans="3:3" x14ac:dyDescent="0.25">
      <c r="C883" s="64"/>
    </row>
    <row r="884" spans="3:3" x14ac:dyDescent="0.25">
      <c r="C884" s="64"/>
    </row>
    <row r="885" spans="3:3" x14ac:dyDescent="0.25">
      <c r="C885" s="64"/>
    </row>
    <row r="886" spans="3:3" x14ac:dyDescent="0.25">
      <c r="C886" s="64"/>
    </row>
    <row r="887" spans="3:3" x14ac:dyDescent="0.25">
      <c r="C887" s="64"/>
    </row>
    <row r="888" spans="3:3" x14ac:dyDescent="0.25">
      <c r="C888" s="64"/>
    </row>
    <row r="889" spans="3:3" x14ac:dyDescent="0.25">
      <c r="C889" s="64"/>
    </row>
    <row r="890" spans="3:3" x14ac:dyDescent="0.25">
      <c r="C890" s="64"/>
    </row>
    <row r="891" spans="3:3" x14ac:dyDescent="0.25">
      <c r="C891" s="64"/>
    </row>
    <row r="892" spans="3:3" x14ac:dyDescent="0.25">
      <c r="C892" s="64"/>
    </row>
    <row r="893" spans="3:3" x14ac:dyDescent="0.25">
      <c r="C893" s="64"/>
    </row>
    <row r="894" spans="3:3" x14ac:dyDescent="0.25">
      <c r="C894" s="64"/>
    </row>
    <row r="895" spans="3:3" x14ac:dyDescent="0.25">
      <c r="C895" s="64"/>
    </row>
    <row r="896" spans="3:3" x14ac:dyDescent="0.25">
      <c r="C896" s="64"/>
    </row>
    <row r="897" spans="3:3" x14ac:dyDescent="0.25">
      <c r="C897" s="64"/>
    </row>
    <row r="898" spans="3:3" x14ac:dyDescent="0.25">
      <c r="C898" s="64"/>
    </row>
    <row r="899" spans="3:3" x14ac:dyDescent="0.25">
      <c r="C899" s="64"/>
    </row>
    <row r="900" spans="3:3" x14ac:dyDescent="0.25">
      <c r="C900" s="64"/>
    </row>
    <row r="901" spans="3:3" x14ac:dyDescent="0.25">
      <c r="C901" s="64"/>
    </row>
    <row r="902" spans="3:3" x14ac:dyDescent="0.25">
      <c r="C902" s="64"/>
    </row>
    <row r="903" spans="3:3" x14ac:dyDescent="0.25">
      <c r="C903" s="64"/>
    </row>
    <row r="904" spans="3:3" x14ac:dyDescent="0.25">
      <c r="C904" s="64"/>
    </row>
    <row r="905" spans="3:3" x14ac:dyDescent="0.25">
      <c r="C905" s="64"/>
    </row>
    <row r="906" spans="3:3" x14ac:dyDescent="0.25">
      <c r="C906" s="64"/>
    </row>
    <row r="907" spans="3:3" x14ac:dyDescent="0.25">
      <c r="C907" s="64"/>
    </row>
    <row r="908" spans="3:3" x14ac:dyDescent="0.25">
      <c r="C908" s="64"/>
    </row>
    <row r="909" spans="3:3" x14ac:dyDescent="0.25">
      <c r="C909" s="64"/>
    </row>
    <row r="910" spans="3:3" x14ac:dyDescent="0.25">
      <c r="C910" s="64"/>
    </row>
    <row r="911" spans="3:3" x14ac:dyDescent="0.25">
      <c r="C911" s="64"/>
    </row>
    <row r="912" spans="3:3" x14ac:dyDescent="0.25">
      <c r="C912" s="64"/>
    </row>
    <row r="913" spans="3:3" x14ac:dyDescent="0.25">
      <c r="C913" s="64"/>
    </row>
    <row r="914" spans="3:3" x14ac:dyDescent="0.25">
      <c r="C914" s="64"/>
    </row>
    <row r="915" spans="3:3" x14ac:dyDescent="0.25">
      <c r="C915" s="64"/>
    </row>
    <row r="916" spans="3:3" x14ac:dyDescent="0.25">
      <c r="C916" s="64"/>
    </row>
    <row r="917" spans="3:3" x14ac:dyDescent="0.25">
      <c r="C917" s="64"/>
    </row>
    <row r="918" spans="3:3" x14ac:dyDescent="0.25">
      <c r="C918" s="64"/>
    </row>
    <row r="919" spans="3:3" x14ac:dyDescent="0.25">
      <c r="C919" s="64"/>
    </row>
    <row r="920" spans="3:3" x14ac:dyDescent="0.25">
      <c r="C920" s="64"/>
    </row>
    <row r="921" spans="3:3" x14ac:dyDescent="0.25">
      <c r="C921" s="64"/>
    </row>
    <row r="922" spans="3:3" x14ac:dyDescent="0.25">
      <c r="C922" s="64"/>
    </row>
    <row r="923" spans="3:3" x14ac:dyDescent="0.25">
      <c r="C923" s="64"/>
    </row>
    <row r="924" spans="3:3" x14ac:dyDescent="0.25">
      <c r="C924" s="64"/>
    </row>
    <row r="925" spans="3:3" x14ac:dyDescent="0.25">
      <c r="C925" s="64"/>
    </row>
    <row r="926" spans="3:3" x14ac:dyDescent="0.25">
      <c r="C926" s="64"/>
    </row>
    <row r="927" spans="3:3" x14ac:dyDescent="0.25">
      <c r="C927" s="64"/>
    </row>
    <row r="928" spans="3:3" x14ac:dyDescent="0.25">
      <c r="C928" s="64"/>
    </row>
    <row r="929" spans="3:3" x14ac:dyDescent="0.25">
      <c r="C929" s="64"/>
    </row>
    <row r="930" spans="3:3" x14ac:dyDescent="0.25">
      <c r="C930" s="64"/>
    </row>
  </sheetData>
  <mergeCells count="3">
    <mergeCell ref="A1:C1"/>
    <mergeCell ref="D1:J1"/>
    <mergeCell ref="N1:Q1"/>
  </mergeCells>
  <pageMargins left="0.511811024" right="0.511811024" top="0.78740157499999996" bottom="0.78740157499999996" header="0.31496062000000002" footer="0.31496062000000002"/>
  <pageSetup paperSize="9" scale="2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39997558519241921"/>
  </sheetPr>
  <dimension ref="A1:Q30"/>
  <sheetViews>
    <sheetView view="pageBreakPreview" zoomScale="80" zoomScaleNormal="100" zoomScaleSheetLayoutView="80" workbookViewId="0">
      <selection activeCell="D15" activeCellId="4" sqref="D3 G3 D9 D13 D15"/>
    </sheetView>
  </sheetViews>
  <sheetFormatPr defaultColWidth="9.140625" defaultRowHeight="15" x14ac:dyDescent="0.25"/>
  <cols>
    <col min="1" max="1" width="35.5703125" style="1" customWidth="1"/>
    <col min="2" max="2" width="14.42578125" style="1"/>
    <col min="3" max="3" width="14.42578125" style="1" customWidth="1"/>
    <col min="4" max="4" width="16.7109375" style="1" customWidth="1"/>
    <col min="5" max="5" width="17.7109375" style="1" customWidth="1"/>
    <col min="6" max="6" width="17.85546875" style="1" customWidth="1"/>
    <col min="7" max="7" width="18.85546875" style="1" customWidth="1"/>
    <col min="8" max="17" width="16.7109375" style="1" customWidth="1"/>
    <col min="18" max="16384" width="9.140625" style="1"/>
  </cols>
  <sheetData>
    <row r="1" spans="1:17" x14ac:dyDescent="0.25">
      <c r="A1" s="397" t="s">
        <v>238</v>
      </c>
      <c r="B1" s="397"/>
      <c r="C1" s="397"/>
      <c r="D1" s="381" t="s">
        <v>280</v>
      </c>
      <c r="E1" s="381"/>
      <c r="F1" s="381"/>
      <c r="G1" s="381"/>
      <c r="H1" s="381"/>
      <c r="I1" s="381"/>
      <c r="J1" s="381"/>
      <c r="K1" s="168"/>
      <c r="L1" s="168"/>
      <c r="M1" s="168"/>
      <c r="N1" s="383"/>
      <c r="O1" s="384"/>
      <c r="P1" s="384"/>
      <c r="Q1" s="384"/>
    </row>
    <row r="2" spans="1:17" ht="60.75" thickBot="1" x14ac:dyDescent="0.3">
      <c r="A2" s="169" t="s">
        <v>10</v>
      </c>
      <c r="B2" s="169" t="s">
        <v>11</v>
      </c>
      <c r="C2" s="172" t="s">
        <v>12</v>
      </c>
      <c r="D2" s="128"/>
      <c r="E2" s="128"/>
      <c r="F2" s="128"/>
      <c r="G2" s="128"/>
      <c r="H2" s="128"/>
      <c r="I2" s="127"/>
      <c r="J2" s="127"/>
      <c r="K2" s="77" t="s">
        <v>318</v>
      </c>
      <c r="L2" s="77" t="s">
        <v>319</v>
      </c>
      <c r="M2" s="77" t="s">
        <v>320</v>
      </c>
      <c r="N2" s="77" t="s">
        <v>321</v>
      </c>
      <c r="O2" s="77" t="s">
        <v>322</v>
      </c>
      <c r="P2" s="76" t="s">
        <v>281</v>
      </c>
      <c r="Q2" s="79" t="s">
        <v>485</v>
      </c>
    </row>
    <row r="3" spans="1:17" x14ac:dyDescent="0.25">
      <c r="A3" s="170" t="s">
        <v>231</v>
      </c>
      <c r="B3" s="58" t="s">
        <v>217</v>
      </c>
      <c r="C3" s="58">
        <v>1083</v>
      </c>
      <c r="D3" s="80"/>
      <c r="E3" s="80"/>
      <c r="F3" s="80"/>
      <c r="G3" s="80"/>
      <c r="H3" s="80"/>
      <c r="I3" s="80"/>
      <c r="J3" s="80"/>
      <c r="K3" s="166" t="e">
        <f>MEDIAN(D3:J3)</f>
        <v>#NUM!</v>
      </c>
      <c r="L3" s="166" t="e">
        <f>0.5*K3</f>
        <v>#NUM!</v>
      </c>
      <c r="M3" s="166" t="e">
        <f>1.5*K3</f>
        <v>#NUM!</v>
      </c>
      <c r="N3" s="166" t="e">
        <f>AVERAGE(E3:F3,H3)</f>
        <v>#DIV/0!</v>
      </c>
      <c r="O3" s="166" t="e">
        <f>MEDIAN(E3:F3,H3)</f>
        <v>#NUM!</v>
      </c>
      <c r="P3" s="166" t="e">
        <f>SMALL(N3:O3,1)</f>
        <v>#DIV/0!</v>
      </c>
      <c r="Q3" s="178" t="e">
        <f t="shared" ref="Q3:Q15" si="0">P3*C3</f>
        <v>#DIV/0!</v>
      </c>
    </row>
    <row r="4" spans="1:17" x14ac:dyDescent="0.25">
      <c r="A4" s="175"/>
      <c r="B4" s="176"/>
      <c r="C4" s="176"/>
      <c r="D4" s="130"/>
      <c r="E4" s="133"/>
      <c r="F4" s="133"/>
      <c r="G4" s="133"/>
      <c r="H4" s="130"/>
      <c r="I4" s="130"/>
      <c r="J4" s="130"/>
      <c r="K4" s="179"/>
      <c r="L4" s="179"/>
      <c r="M4" s="179"/>
      <c r="N4" s="179"/>
      <c r="O4" s="179"/>
      <c r="P4" s="179"/>
      <c r="Q4" s="177"/>
    </row>
    <row r="5" spans="1:17" ht="30" x14ac:dyDescent="0.25">
      <c r="A5" s="171" t="s">
        <v>232</v>
      </c>
      <c r="B5" s="59" t="s">
        <v>217</v>
      </c>
      <c r="C5" s="59">
        <v>4</v>
      </c>
      <c r="D5" s="80"/>
      <c r="E5" s="80"/>
      <c r="F5" s="80"/>
      <c r="G5" s="80"/>
      <c r="H5" s="80"/>
      <c r="I5" s="80"/>
      <c r="J5" s="80"/>
      <c r="K5" s="166" t="e">
        <f t="shared" ref="K5:K15" si="1">MEDIAN(D5:J5)</f>
        <v>#NUM!</v>
      </c>
      <c r="L5" s="166" t="e">
        <f t="shared" ref="L5:L15" si="2">0.5*K5</f>
        <v>#NUM!</v>
      </c>
      <c r="M5" s="166" t="e">
        <f t="shared" ref="M5:M15" si="3">1.5*K5</f>
        <v>#NUM!</v>
      </c>
      <c r="N5" s="166" t="e">
        <f t="shared" ref="N5:N11" si="4">AVERAGE(D5:J5)</f>
        <v>#DIV/0!</v>
      </c>
      <c r="O5" s="166" t="e">
        <f t="shared" ref="O5:O11" si="5">MEDIAN(D5:J5)</f>
        <v>#NUM!</v>
      </c>
      <c r="P5" s="166" t="e">
        <f t="shared" ref="P5:P15" si="6">SMALL(N5:O5,1)</f>
        <v>#DIV/0!</v>
      </c>
      <c r="Q5" s="178" t="e">
        <f t="shared" si="0"/>
        <v>#DIV/0!</v>
      </c>
    </row>
    <row r="6" spans="1:17" x14ac:dyDescent="0.25">
      <c r="A6" s="175"/>
      <c r="B6" s="176"/>
      <c r="C6" s="176"/>
      <c r="D6" s="130"/>
      <c r="E6" s="133"/>
      <c r="F6" s="133"/>
      <c r="G6" s="133"/>
      <c r="H6" s="130"/>
      <c r="I6" s="130"/>
      <c r="J6" s="130"/>
      <c r="K6" s="179"/>
      <c r="L6" s="179"/>
      <c r="M6" s="179"/>
      <c r="N6" s="179"/>
      <c r="O6" s="179"/>
      <c r="P6" s="179"/>
      <c r="Q6" s="177"/>
    </row>
    <row r="7" spans="1:17" x14ac:dyDescent="0.25">
      <c r="A7" s="171" t="s">
        <v>233</v>
      </c>
      <c r="B7" s="59" t="s">
        <v>217</v>
      </c>
      <c r="C7" s="59">
        <v>1968</v>
      </c>
      <c r="D7" s="80"/>
      <c r="E7" s="80"/>
      <c r="F7" s="80"/>
      <c r="G7" s="80"/>
      <c r="H7" s="80"/>
      <c r="I7" s="80"/>
      <c r="J7" s="80"/>
      <c r="K7" s="166" t="e">
        <f t="shared" si="1"/>
        <v>#NUM!</v>
      </c>
      <c r="L7" s="166" t="e">
        <f t="shared" si="2"/>
        <v>#NUM!</v>
      </c>
      <c r="M7" s="166" t="e">
        <f t="shared" si="3"/>
        <v>#NUM!</v>
      </c>
      <c r="N7" s="166" t="e">
        <f t="shared" si="4"/>
        <v>#DIV/0!</v>
      </c>
      <c r="O7" s="166" t="e">
        <f t="shared" si="5"/>
        <v>#NUM!</v>
      </c>
      <c r="P7" s="166" t="e">
        <f t="shared" si="6"/>
        <v>#DIV/0!</v>
      </c>
      <c r="Q7" s="178" t="e">
        <f t="shared" si="0"/>
        <v>#DIV/0!</v>
      </c>
    </row>
    <row r="8" spans="1:17" x14ac:dyDescent="0.25">
      <c r="A8" s="175"/>
      <c r="B8" s="176"/>
      <c r="C8" s="176"/>
      <c r="D8" s="130"/>
      <c r="E8" s="133"/>
      <c r="F8" s="133"/>
      <c r="G8" s="133"/>
      <c r="H8" s="130"/>
      <c r="I8" s="130"/>
      <c r="J8" s="130"/>
      <c r="K8" s="179"/>
      <c r="L8" s="179"/>
      <c r="M8" s="179"/>
      <c r="N8" s="179"/>
      <c r="O8" s="179"/>
      <c r="P8" s="179"/>
      <c r="Q8" s="177"/>
    </row>
    <row r="9" spans="1:17" x14ac:dyDescent="0.25">
      <c r="A9" s="171" t="s">
        <v>234</v>
      </c>
      <c r="B9" s="59" t="s">
        <v>217</v>
      </c>
      <c r="C9" s="59">
        <v>1061</v>
      </c>
      <c r="D9" s="80"/>
      <c r="E9" s="80"/>
      <c r="F9" s="80"/>
      <c r="G9" s="80"/>
      <c r="H9" s="80"/>
      <c r="I9" s="80"/>
      <c r="J9" s="80"/>
      <c r="K9" s="166" t="e">
        <f t="shared" si="1"/>
        <v>#NUM!</v>
      </c>
      <c r="L9" s="166" t="e">
        <f t="shared" si="2"/>
        <v>#NUM!</v>
      </c>
      <c r="M9" s="166" t="e">
        <f t="shared" si="3"/>
        <v>#NUM!</v>
      </c>
      <c r="N9" s="166" t="e">
        <f>AVERAGE(E9:J9)</f>
        <v>#DIV/0!</v>
      </c>
      <c r="O9" s="166" t="e">
        <f>MEDIAN(E9:J9)</f>
        <v>#NUM!</v>
      </c>
      <c r="P9" s="166" t="e">
        <f t="shared" si="6"/>
        <v>#DIV/0!</v>
      </c>
      <c r="Q9" s="178" t="e">
        <f t="shared" si="0"/>
        <v>#DIV/0!</v>
      </c>
    </row>
    <row r="10" spans="1:17" x14ac:dyDescent="0.25">
      <c r="A10" s="175"/>
      <c r="B10" s="176"/>
      <c r="C10" s="176"/>
      <c r="D10" s="130"/>
      <c r="E10" s="133"/>
      <c r="F10" s="133"/>
      <c r="G10" s="133"/>
      <c r="H10" s="130"/>
      <c r="I10" s="130"/>
      <c r="J10" s="130"/>
      <c r="K10" s="179"/>
      <c r="L10" s="179"/>
      <c r="M10" s="179"/>
      <c r="N10" s="179"/>
      <c r="O10" s="179"/>
      <c r="P10" s="179"/>
      <c r="Q10" s="177"/>
    </row>
    <row r="11" spans="1:17" x14ac:dyDescent="0.25">
      <c r="A11" s="171" t="s">
        <v>235</v>
      </c>
      <c r="B11" s="59" t="s">
        <v>217</v>
      </c>
      <c r="C11" s="59">
        <v>928</v>
      </c>
      <c r="D11" s="80"/>
      <c r="E11" s="80"/>
      <c r="F11" s="80"/>
      <c r="G11" s="80"/>
      <c r="H11" s="80"/>
      <c r="I11" s="80"/>
      <c r="J11" s="80"/>
      <c r="K11" s="166" t="e">
        <f t="shared" si="1"/>
        <v>#NUM!</v>
      </c>
      <c r="L11" s="166" t="e">
        <f t="shared" si="2"/>
        <v>#NUM!</v>
      </c>
      <c r="M11" s="166" t="e">
        <f t="shared" si="3"/>
        <v>#NUM!</v>
      </c>
      <c r="N11" s="166" t="e">
        <f t="shared" si="4"/>
        <v>#DIV/0!</v>
      </c>
      <c r="O11" s="166" t="e">
        <f t="shared" si="5"/>
        <v>#NUM!</v>
      </c>
      <c r="P11" s="166" t="e">
        <f t="shared" si="6"/>
        <v>#DIV/0!</v>
      </c>
      <c r="Q11" s="178" t="e">
        <f t="shared" si="0"/>
        <v>#DIV/0!</v>
      </c>
    </row>
    <row r="12" spans="1:17" x14ac:dyDescent="0.25">
      <c r="A12" s="175"/>
      <c r="B12" s="176"/>
      <c r="C12" s="176"/>
      <c r="D12" s="130"/>
      <c r="E12" s="133"/>
      <c r="F12" s="133"/>
      <c r="G12" s="133"/>
      <c r="H12" s="130"/>
      <c r="I12" s="130"/>
      <c r="J12" s="130"/>
      <c r="K12" s="179"/>
      <c r="L12" s="179"/>
      <c r="M12" s="179"/>
      <c r="N12" s="179"/>
      <c r="O12" s="179"/>
      <c r="P12" s="179"/>
      <c r="Q12" s="177"/>
    </row>
    <row r="13" spans="1:17" x14ac:dyDescent="0.25">
      <c r="A13" s="171" t="s">
        <v>236</v>
      </c>
      <c r="B13" s="59" t="s">
        <v>217</v>
      </c>
      <c r="C13" s="59">
        <v>1000</v>
      </c>
      <c r="D13" s="80"/>
      <c r="E13" s="80"/>
      <c r="F13" s="80"/>
      <c r="G13" s="80"/>
      <c r="H13" s="80"/>
      <c r="I13" s="80"/>
      <c r="J13" s="80"/>
      <c r="K13" s="166" t="e">
        <f t="shared" si="1"/>
        <v>#NUM!</v>
      </c>
      <c r="L13" s="166" t="e">
        <f t="shared" si="2"/>
        <v>#NUM!</v>
      </c>
      <c r="M13" s="166" t="e">
        <f t="shared" si="3"/>
        <v>#NUM!</v>
      </c>
      <c r="N13" s="166" t="e">
        <f>AVERAGE(E13:J13)</f>
        <v>#DIV/0!</v>
      </c>
      <c r="O13" s="166" t="e">
        <f>MEDIAN(E13:J13)</f>
        <v>#NUM!</v>
      </c>
      <c r="P13" s="166" t="e">
        <f t="shared" si="6"/>
        <v>#DIV/0!</v>
      </c>
      <c r="Q13" s="178" t="e">
        <f t="shared" si="0"/>
        <v>#DIV/0!</v>
      </c>
    </row>
    <row r="14" spans="1:17" x14ac:dyDescent="0.25">
      <c r="A14" s="175"/>
      <c r="B14" s="176"/>
      <c r="C14" s="176"/>
      <c r="D14" s="130"/>
      <c r="E14" s="133"/>
      <c r="F14" s="133"/>
      <c r="G14" s="133"/>
      <c r="H14" s="130"/>
      <c r="I14" s="130"/>
      <c r="J14" s="130"/>
      <c r="K14" s="179"/>
      <c r="L14" s="179"/>
      <c r="M14" s="179"/>
      <c r="N14" s="179"/>
      <c r="O14" s="179"/>
      <c r="P14" s="179"/>
      <c r="Q14" s="177"/>
    </row>
    <row r="15" spans="1:17" x14ac:dyDescent="0.25">
      <c r="A15" s="171" t="s">
        <v>237</v>
      </c>
      <c r="B15" s="59" t="s">
        <v>217</v>
      </c>
      <c r="C15" s="59">
        <v>12</v>
      </c>
      <c r="D15" s="80"/>
      <c r="E15" s="80"/>
      <c r="F15" s="80"/>
      <c r="G15" s="80"/>
      <c r="H15" s="80"/>
      <c r="I15" s="80"/>
      <c r="J15" s="80"/>
      <c r="K15" s="166" t="e">
        <f t="shared" si="1"/>
        <v>#NUM!</v>
      </c>
      <c r="L15" s="166" t="e">
        <f t="shared" si="2"/>
        <v>#NUM!</v>
      </c>
      <c r="M15" s="166" t="e">
        <f t="shared" si="3"/>
        <v>#NUM!</v>
      </c>
      <c r="N15" s="166" t="e">
        <f>AVERAGE(E15:J15)</f>
        <v>#DIV/0!</v>
      </c>
      <c r="O15" s="166" t="e">
        <f>MEDIAN(E15:J15)</f>
        <v>#NUM!</v>
      </c>
      <c r="P15" s="166" t="e">
        <f t="shared" si="6"/>
        <v>#DIV/0!</v>
      </c>
      <c r="Q15" s="178" t="e">
        <f t="shared" si="0"/>
        <v>#DIV/0!</v>
      </c>
    </row>
    <row r="16" spans="1:17" x14ac:dyDescent="0.25">
      <c r="A16" s="174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75" t="s">
        <v>289</v>
      </c>
      <c r="Q16" s="173" t="e">
        <f>SUM(Q3:Q15)</f>
        <v>#DIV/0!</v>
      </c>
    </row>
    <row r="30" ht="18.75" customHeight="1" x14ac:dyDescent="0.25"/>
  </sheetData>
  <mergeCells count="3">
    <mergeCell ref="A1:C1"/>
    <mergeCell ref="D1:J1"/>
    <mergeCell ref="N1:Q1"/>
  </mergeCells>
  <pageMargins left="0.511811024" right="0.511811024" top="0.78740157499999996" bottom="0.78740157499999996" header="0.31496062000000002" footer="0.31496062000000002"/>
  <pageSetup paperSize="9" scale="2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0.39997558519241921"/>
    <pageSetUpPr fitToPage="1"/>
  </sheetPr>
  <dimension ref="A1:S11"/>
  <sheetViews>
    <sheetView view="pageBreakPreview" zoomScale="80" zoomScaleNormal="100" zoomScaleSheetLayoutView="80" workbookViewId="0">
      <selection activeCell="E2" sqref="E2:K9"/>
    </sheetView>
  </sheetViews>
  <sheetFormatPr defaultColWidth="9.140625" defaultRowHeight="15" x14ac:dyDescent="0.25"/>
  <cols>
    <col min="1" max="1" width="34.7109375" style="1" customWidth="1"/>
    <col min="2" max="2" width="13.42578125" style="1" bestFit="1" customWidth="1"/>
    <col min="3" max="3" width="13.42578125" style="1" customWidth="1"/>
    <col min="4" max="4" width="13.42578125" style="1" bestFit="1" customWidth="1"/>
    <col min="5" max="5" width="16.7109375" style="1" customWidth="1"/>
    <col min="6" max="6" width="18" style="1" customWidth="1"/>
    <col min="7" max="7" width="16.7109375" style="1" customWidth="1"/>
    <col min="8" max="8" width="18.140625" style="1" customWidth="1"/>
    <col min="9" max="19" width="16.7109375" style="1" customWidth="1"/>
    <col min="20" max="16384" width="9.140625" style="1"/>
  </cols>
  <sheetData>
    <row r="1" spans="1:19" x14ac:dyDescent="0.25">
      <c r="A1" s="397"/>
      <c r="B1" s="397"/>
      <c r="C1" s="96"/>
      <c r="D1" s="96"/>
      <c r="E1" s="381" t="s">
        <v>280</v>
      </c>
      <c r="F1" s="381"/>
      <c r="G1" s="381"/>
      <c r="H1" s="381"/>
      <c r="I1" s="381"/>
      <c r="J1" s="381"/>
      <c r="K1" s="381"/>
      <c r="L1" s="168"/>
      <c r="M1" s="168"/>
      <c r="N1" s="168"/>
      <c r="O1" s="383"/>
      <c r="P1" s="384"/>
      <c r="Q1" s="384"/>
      <c r="R1" s="384"/>
      <c r="S1" s="384"/>
    </row>
    <row r="2" spans="1:19" ht="60" x14ac:dyDescent="0.25">
      <c r="A2" s="169" t="s">
        <v>10</v>
      </c>
      <c r="B2" s="180" t="s">
        <v>263</v>
      </c>
      <c r="C2" s="188" t="s">
        <v>326</v>
      </c>
      <c r="D2" s="188" t="s">
        <v>325</v>
      </c>
      <c r="E2" s="128"/>
      <c r="F2" s="128"/>
      <c r="G2" s="128"/>
      <c r="H2" s="128"/>
      <c r="I2" s="128"/>
      <c r="J2" s="127"/>
      <c r="K2" s="127"/>
      <c r="L2" s="77" t="s">
        <v>318</v>
      </c>
      <c r="M2" s="77" t="s">
        <v>319</v>
      </c>
      <c r="N2" s="77" t="s">
        <v>320</v>
      </c>
      <c r="O2" s="77" t="s">
        <v>321</v>
      </c>
      <c r="P2" s="77" t="s">
        <v>322</v>
      </c>
      <c r="Q2" s="76" t="s">
        <v>281</v>
      </c>
      <c r="R2" s="78" t="s">
        <v>324</v>
      </c>
      <c r="S2" s="79" t="s">
        <v>327</v>
      </c>
    </row>
    <row r="3" spans="1:19" ht="30" x14ac:dyDescent="0.25">
      <c r="A3" s="171" t="s">
        <v>330</v>
      </c>
      <c r="B3" s="97" t="s">
        <v>260</v>
      </c>
      <c r="C3" s="98">
        <v>2</v>
      </c>
      <c r="D3" s="98">
        <v>2</v>
      </c>
      <c r="E3" s="80"/>
      <c r="F3" s="80"/>
      <c r="G3" s="80"/>
      <c r="H3" s="80"/>
      <c r="I3" s="80"/>
      <c r="J3" s="80"/>
      <c r="K3" s="80"/>
      <c r="L3" s="80" t="e">
        <f>MEDIAN(E3:K3)</f>
        <v>#NUM!</v>
      </c>
      <c r="M3" s="80" t="e">
        <f>0.5*L3</f>
        <v>#NUM!</v>
      </c>
      <c r="N3" s="80" t="e">
        <f>1.5*L3</f>
        <v>#NUM!</v>
      </c>
      <c r="O3" s="81" t="e">
        <f>AVERAGE(E3:K3)</f>
        <v>#DIV/0!</v>
      </c>
      <c r="P3" s="81" t="e">
        <f>MEDIAN(E3:K3)</f>
        <v>#NUM!</v>
      </c>
      <c r="Q3" s="82" t="e">
        <f>SMALL(O3:P3,1)</f>
        <v>#DIV/0!</v>
      </c>
      <c r="R3" s="93" t="e">
        <f>(P3*C3)/12</f>
        <v>#NUM!</v>
      </c>
      <c r="S3" s="93" t="e">
        <f>(Q3*D3)/12</f>
        <v>#DIV/0!</v>
      </c>
    </row>
    <row r="4" spans="1:19" ht="36" customHeight="1" x14ac:dyDescent="0.25">
      <c r="A4" s="185"/>
      <c r="B4" s="186"/>
      <c r="C4" s="187"/>
      <c r="D4" s="187"/>
      <c r="E4" s="133"/>
      <c r="F4" s="133"/>
      <c r="G4" s="133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77"/>
      <c r="S4" s="177"/>
    </row>
    <row r="5" spans="1:19" x14ac:dyDescent="0.25">
      <c r="A5" s="171" t="s">
        <v>295</v>
      </c>
      <c r="B5" s="97" t="s">
        <v>296</v>
      </c>
      <c r="C5" s="98">
        <v>1</v>
      </c>
      <c r="D5" s="98">
        <v>1</v>
      </c>
      <c r="E5" s="80"/>
      <c r="F5" s="80"/>
      <c r="G5" s="80"/>
      <c r="H5" s="80"/>
      <c r="I5" s="80"/>
      <c r="J5" s="80"/>
      <c r="K5" s="80"/>
      <c r="L5" s="80" t="e">
        <f t="shared" ref="L5:L9" si="0">MEDIAN(E5:K5)</f>
        <v>#NUM!</v>
      </c>
      <c r="M5" s="80" t="e">
        <f t="shared" ref="M5:M9" si="1">0.5*L5</f>
        <v>#NUM!</v>
      </c>
      <c r="N5" s="80" t="e">
        <f t="shared" ref="N5:N9" si="2">1.5*L5</f>
        <v>#NUM!</v>
      </c>
      <c r="O5" s="81" t="e">
        <f>AVERAGE(E5:K5)</f>
        <v>#DIV/0!</v>
      </c>
      <c r="P5" s="81" t="e">
        <f>MEDIAN(E5:K5)</f>
        <v>#NUM!</v>
      </c>
      <c r="Q5" s="82" t="e">
        <f t="shared" ref="Q5:Q9" si="3">SMALL(O5:P5,1)</f>
        <v>#DIV/0!</v>
      </c>
      <c r="R5" s="93" t="e">
        <f>(P5*C5)/12</f>
        <v>#NUM!</v>
      </c>
      <c r="S5" s="93" t="e">
        <f>(Q5*D5)/12</f>
        <v>#DIV/0!</v>
      </c>
    </row>
    <row r="6" spans="1:19" ht="36" customHeight="1" x14ac:dyDescent="0.25">
      <c r="A6" s="185"/>
      <c r="B6" s="186"/>
      <c r="C6" s="187"/>
      <c r="D6" s="187"/>
      <c r="E6" s="133"/>
      <c r="F6" s="133"/>
      <c r="G6" s="133"/>
      <c r="H6" s="133"/>
      <c r="I6" s="133"/>
      <c r="J6" s="130"/>
      <c r="K6" s="130"/>
      <c r="L6" s="130"/>
      <c r="M6" s="130"/>
      <c r="N6" s="130"/>
      <c r="O6" s="130"/>
      <c r="P6" s="130"/>
      <c r="Q6" s="130"/>
      <c r="R6" s="177"/>
      <c r="S6" s="177"/>
    </row>
    <row r="7" spans="1:19" ht="30" x14ac:dyDescent="0.25">
      <c r="A7" s="171" t="s">
        <v>329</v>
      </c>
      <c r="B7" s="97" t="s">
        <v>261</v>
      </c>
      <c r="C7" s="199">
        <v>1147.31</v>
      </c>
      <c r="D7" s="199">
        <v>1135.52</v>
      </c>
      <c r="E7" s="80"/>
      <c r="F7" s="80"/>
      <c r="G7" s="80"/>
      <c r="H7" s="80"/>
      <c r="I7" s="80"/>
      <c r="J7" s="80"/>
      <c r="K7" s="80"/>
      <c r="L7" s="80" t="e">
        <f t="shared" si="0"/>
        <v>#NUM!</v>
      </c>
      <c r="M7" s="80" t="e">
        <f t="shared" si="1"/>
        <v>#NUM!</v>
      </c>
      <c r="N7" s="80" t="e">
        <f t="shared" si="2"/>
        <v>#NUM!</v>
      </c>
      <c r="O7" s="81" t="e">
        <f>AVERAGE(E7:K7)</f>
        <v>#DIV/0!</v>
      </c>
      <c r="P7" s="81" t="e">
        <f>MEDIAN(E7:K7)</f>
        <v>#NUM!</v>
      </c>
      <c r="Q7" s="82" t="e">
        <f t="shared" si="3"/>
        <v>#DIV/0!</v>
      </c>
      <c r="R7" s="93" t="e">
        <f>(P7*C7)/12</f>
        <v>#NUM!</v>
      </c>
      <c r="S7" s="93" t="e">
        <f>(Q7*D7)/12</f>
        <v>#DIV/0!</v>
      </c>
    </row>
    <row r="8" spans="1:19" ht="36" customHeight="1" x14ac:dyDescent="0.25">
      <c r="A8" s="185"/>
      <c r="B8" s="186"/>
      <c r="C8" s="187"/>
      <c r="D8" s="187"/>
      <c r="E8" s="133"/>
      <c r="F8" s="133"/>
      <c r="G8" s="133"/>
      <c r="H8" s="133"/>
      <c r="I8" s="133"/>
      <c r="J8" s="130"/>
      <c r="K8" s="130"/>
      <c r="L8" s="130"/>
      <c r="M8" s="130"/>
      <c r="N8" s="130"/>
      <c r="O8" s="130"/>
      <c r="P8" s="130"/>
      <c r="Q8" s="130"/>
      <c r="R8" s="177"/>
      <c r="S8" s="177"/>
    </row>
    <row r="9" spans="1:19" x14ac:dyDescent="0.25">
      <c r="A9" s="288" t="s">
        <v>328</v>
      </c>
      <c r="B9" s="289" t="s">
        <v>260</v>
      </c>
      <c r="C9" s="290">
        <v>50</v>
      </c>
      <c r="D9" s="290">
        <v>50</v>
      </c>
      <c r="E9" s="95"/>
      <c r="F9" s="95"/>
      <c r="G9" s="95"/>
      <c r="H9" s="95"/>
      <c r="I9" s="95"/>
      <c r="J9" s="95"/>
      <c r="K9" s="95"/>
      <c r="L9" s="95" t="e">
        <f t="shared" si="0"/>
        <v>#NUM!</v>
      </c>
      <c r="M9" s="95" t="e">
        <f t="shared" si="1"/>
        <v>#NUM!</v>
      </c>
      <c r="N9" s="95" t="e">
        <f t="shared" si="2"/>
        <v>#NUM!</v>
      </c>
      <c r="O9" s="291" t="e">
        <f>AVERAGE(E9:K9)</f>
        <v>#DIV/0!</v>
      </c>
      <c r="P9" s="291" t="e">
        <f>MEDIAN(E9:K9)</f>
        <v>#NUM!</v>
      </c>
      <c r="Q9" s="292" t="e">
        <f t="shared" si="3"/>
        <v>#DIV/0!</v>
      </c>
      <c r="R9" s="93" t="e">
        <f>(P9*C9)*2</f>
        <v>#NUM!</v>
      </c>
      <c r="S9" s="93" t="e">
        <f>(Q9*D9)*2</f>
        <v>#DIV/0!</v>
      </c>
    </row>
    <row r="10" spans="1:19" s="294" customFormat="1" x14ac:dyDescent="0.25">
      <c r="A10" s="398" t="s">
        <v>284</v>
      </c>
      <c r="B10" s="399"/>
      <c r="C10" s="399"/>
      <c r="D10" s="399"/>
      <c r="E10" s="399"/>
      <c r="F10" s="399"/>
      <c r="G10" s="399"/>
      <c r="H10" s="399"/>
      <c r="I10" s="399"/>
      <c r="J10" s="399"/>
      <c r="K10" s="399"/>
      <c r="L10" s="399"/>
      <c r="M10" s="399"/>
      <c r="N10" s="399"/>
      <c r="O10" s="399"/>
      <c r="P10" s="399"/>
      <c r="Q10" s="400"/>
      <c r="R10" s="293" t="e">
        <f>SUM(R3:R9)</f>
        <v>#NUM!</v>
      </c>
      <c r="S10" s="293" t="e">
        <f>SUM(S3:S9)</f>
        <v>#DIV/0!</v>
      </c>
    </row>
    <row r="11" spans="1:19" x14ac:dyDescent="0.25">
      <c r="A11" s="1" t="s">
        <v>486</v>
      </c>
    </row>
  </sheetData>
  <mergeCells count="4">
    <mergeCell ref="A1:B1"/>
    <mergeCell ref="E1:K1"/>
    <mergeCell ref="O1:S1"/>
    <mergeCell ref="A10:Q10"/>
  </mergeCells>
  <pageMargins left="0.511811024" right="0.511811024" top="0.78740157499999996" bottom="0.78740157499999996" header="0.31496062000000002" footer="0.31496062000000002"/>
  <pageSetup paperSize="9" scale="4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3" tint="0.39997558519241921"/>
  </sheetPr>
  <dimension ref="A1:Z13"/>
  <sheetViews>
    <sheetView view="pageBreakPreview" zoomScale="80" zoomScaleNormal="100" zoomScaleSheetLayoutView="80" workbookViewId="0">
      <selection activeCell="F25" sqref="F25"/>
    </sheetView>
  </sheetViews>
  <sheetFormatPr defaultColWidth="9.140625" defaultRowHeight="15" x14ac:dyDescent="0.25"/>
  <cols>
    <col min="1" max="1" width="24.7109375" style="1" customWidth="1"/>
    <col min="2" max="2" width="27.28515625" style="1" customWidth="1"/>
    <col min="3" max="3" width="19.140625" style="1" customWidth="1"/>
    <col min="4" max="13" width="16.7109375" style="1" customWidth="1"/>
    <col min="14" max="16384" width="9.140625" style="1"/>
  </cols>
  <sheetData>
    <row r="1" spans="1:26" x14ac:dyDescent="0.25">
      <c r="A1" s="397" t="s">
        <v>265</v>
      </c>
      <c r="B1" s="397"/>
      <c r="C1" s="381" t="s">
        <v>280</v>
      </c>
      <c r="D1" s="381"/>
      <c r="E1" s="381"/>
      <c r="F1" s="381"/>
      <c r="G1" s="168"/>
      <c r="H1" s="168"/>
      <c r="I1" s="168"/>
      <c r="J1" s="383"/>
      <c r="K1" s="384"/>
      <c r="L1" s="384"/>
      <c r="M1" s="384"/>
    </row>
    <row r="2" spans="1:26" customFormat="1" ht="60" x14ac:dyDescent="0.25">
      <c r="A2" s="65" t="s">
        <v>10</v>
      </c>
      <c r="B2" s="65" t="s">
        <v>264</v>
      </c>
      <c r="C2" s="127"/>
      <c r="D2" s="127"/>
      <c r="E2" s="127"/>
      <c r="F2" s="127"/>
      <c r="G2" s="77" t="s">
        <v>318</v>
      </c>
      <c r="H2" s="77" t="s">
        <v>319</v>
      </c>
      <c r="I2" s="77" t="s">
        <v>320</v>
      </c>
      <c r="J2" s="77" t="s">
        <v>321</v>
      </c>
      <c r="K2" s="77" t="s">
        <v>322</v>
      </c>
      <c r="L2" s="76" t="s">
        <v>281</v>
      </c>
      <c r="M2" s="79" t="s">
        <v>290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Format="1" x14ac:dyDescent="0.25">
      <c r="A3" s="11" t="s">
        <v>266</v>
      </c>
      <c r="B3" s="66">
        <v>311</v>
      </c>
      <c r="C3" s="80"/>
      <c r="D3" s="80"/>
      <c r="E3" s="80"/>
      <c r="F3" s="80"/>
      <c r="G3" s="80"/>
      <c r="H3" s="80"/>
      <c r="I3" s="80"/>
      <c r="J3" s="81" t="e">
        <f>AVERAGE(C3:F3)</f>
        <v>#DIV/0!</v>
      </c>
      <c r="K3" s="81" t="e">
        <f>MEDIAN(C3:F3)</f>
        <v>#NUM!</v>
      </c>
      <c r="L3" s="82" t="e">
        <f>SMALL(J3:K3,1)</f>
        <v>#DIV/0!</v>
      </c>
      <c r="M3" s="93" t="e">
        <f>L3</f>
        <v>#DIV/0!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Format="1" x14ac:dyDescent="0.25">
      <c r="A4" s="65"/>
      <c r="B4" s="65"/>
      <c r="C4" s="128"/>
      <c r="D4" s="127"/>
      <c r="E4" s="127"/>
      <c r="F4" s="127"/>
      <c r="G4" s="127"/>
      <c r="H4" s="127"/>
      <c r="I4" s="127"/>
      <c r="J4" s="130"/>
      <c r="K4" s="130"/>
      <c r="L4" s="130"/>
      <c r="M4" s="177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customFormat="1" x14ac:dyDescent="0.25">
      <c r="A5" s="11" t="s">
        <v>267</v>
      </c>
      <c r="B5" s="66">
        <v>11176</v>
      </c>
      <c r="C5" s="154"/>
      <c r="D5" s="80"/>
      <c r="E5" s="80"/>
      <c r="F5" s="80"/>
      <c r="G5" s="80"/>
      <c r="H5" s="80"/>
      <c r="I5" s="80"/>
      <c r="J5" s="81" t="e">
        <f>AVERAGE(C5:F5)</f>
        <v>#DIV/0!</v>
      </c>
      <c r="K5" s="81" t="e">
        <f>MEDIAN(C5:F5)</f>
        <v>#NUM!</v>
      </c>
      <c r="L5" s="82" t="e">
        <f t="shared" ref="L5:L7" si="0">SMALL(J5:K5,1)</f>
        <v>#DIV/0!</v>
      </c>
      <c r="M5" s="93" t="e">
        <f>(L5*B5)</f>
        <v>#DIV/0!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customFormat="1" x14ac:dyDescent="0.25">
      <c r="A6" s="65"/>
      <c r="B6" s="65"/>
      <c r="C6" s="128"/>
      <c r="D6" s="128"/>
      <c r="E6" s="128"/>
      <c r="F6" s="128"/>
      <c r="G6" s="128"/>
      <c r="H6" s="128"/>
      <c r="I6" s="128"/>
      <c r="J6" s="130"/>
      <c r="K6" s="130"/>
      <c r="L6" s="130"/>
      <c r="M6" s="17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customFormat="1" x14ac:dyDescent="0.25">
      <c r="A7" s="11" t="s">
        <v>268</v>
      </c>
      <c r="B7" s="321">
        <v>2002</v>
      </c>
      <c r="C7" s="80"/>
      <c r="D7" s="80"/>
      <c r="E7" s="80"/>
      <c r="F7" s="80"/>
      <c r="G7" s="80"/>
      <c r="H7" s="80"/>
      <c r="I7" s="80"/>
      <c r="J7" s="81" t="e">
        <f>AVERAGE(C7:F7)</f>
        <v>#DIV/0!</v>
      </c>
      <c r="K7" s="81" t="e">
        <f>MEDIAN(C7:F7)</f>
        <v>#NUM!</v>
      </c>
      <c r="L7" s="82" t="e">
        <f t="shared" si="0"/>
        <v>#DIV/0!</v>
      </c>
      <c r="M7" s="93" t="e">
        <f>(L7*B7)</f>
        <v>#DIV/0!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M8" s="94" t="e">
        <f>SUM(M3:M7)</f>
        <v>#DIV/0!</v>
      </c>
    </row>
    <row r="13" spans="1:26" x14ac:dyDescent="0.25">
      <c r="D13" s="299"/>
      <c r="E13" s="299"/>
      <c r="F13" s="299"/>
      <c r="G13" s="299"/>
      <c r="H13" s="299"/>
      <c r="I13" s="299"/>
      <c r="J13" s="299"/>
    </row>
  </sheetData>
  <mergeCells count="3">
    <mergeCell ref="A1:B1"/>
    <mergeCell ref="C1:F1"/>
    <mergeCell ref="J1:M1"/>
  </mergeCells>
  <pageMargins left="0.511811024" right="0.511811024" top="0.78740157499999996" bottom="0.78740157499999996" header="0.31496062000000002" footer="0.31496062000000002"/>
  <pageSetup paperSize="9" scale="3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5EF87-66FE-4108-9070-763479CAA8CF}">
  <sheetPr>
    <tabColor rgb="FFCC3300"/>
  </sheetPr>
  <dimension ref="A1:F11"/>
  <sheetViews>
    <sheetView view="pageBreakPreview" zoomScaleNormal="100" zoomScaleSheetLayoutView="100" workbookViewId="0">
      <selection activeCell="A9" sqref="A9"/>
    </sheetView>
  </sheetViews>
  <sheetFormatPr defaultColWidth="9.140625" defaultRowHeight="15" x14ac:dyDescent="0.25"/>
  <cols>
    <col min="1" max="1" width="34.85546875" style="1" customWidth="1"/>
    <col min="2" max="2" width="26.140625" style="1" customWidth="1"/>
    <col min="3" max="3" width="27.85546875" style="1" customWidth="1"/>
    <col min="4" max="4" width="21.28515625" style="1" customWidth="1"/>
    <col min="5" max="5" width="29.85546875" style="1" customWidth="1"/>
    <col min="6" max="6" width="30.28515625" style="1" customWidth="1"/>
    <col min="7" max="16384" width="9.140625" style="1"/>
  </cols>
  <sheetData>
    <row r="1" spans="1:6" x14ac:dyDescent="0.25">
      <c r="A1" s="401" t="s">
        <v>279</v>
      </c>
      <c r="B1" s="401"/>
      <c r="C1" s="401"/>
      <c r="D1" s="401"/>
      <c r="E1" s="401"/>
      <c r="F1" s="401"/>
    </row>
    <row r="2" spans="1:6" x14ac:dyDescent="0.25">
      <c r="A2" s="67" t="s">
        <v>269</v>
      </c>
      <c r="B2" s="67" t="s">
        <v>270</v>
      </c>
      <c r="C2" s="67" t="s">
        <v>271</v>
      </c>
      <c r="D2" s="67" t="s">
        <v>331</v>
      </c>
      <c r="E2" s="67" t="s">
        <v>332</v>
      </c>
      <c r="F2" s="67" t="s">
        <v>333</v>
      </c>
    </row>
    <row r="3" spans="1:6" ht="15.75" x14ac:dyDescent="0.25">
      <c r="A3" s="68" t="s">
        <v>272</v>
      </c>
      <c r="B3" s="69">
        <v>3</v>
      </c>
      <c r="C3" s="69">
        <v>2</v>
      </c>
      <c r="D3" s="211">
        <f>Cozinheito!J96</f>
        <v>5208.5712799999992</v>
      </c>
      <c r="E3" s="211">
        <f t="shared" ref="E3:E10" si="0">D3*B3</f>
        <v>15625.713839999997</v>
      </c>
      <c r="F3" s="211">
        <f t="shared" ref="F3:F10" si="1">D3*C3</f>
        <v>10417.142559999998</v>
      </c>
    </row>
    <row r="4" spans="1:6" ht="15.75" x14ac:dyDescent="0.25">
      <c r="A4" s="68" t="s">
        <v>273</v>
      </c>
      <c r="B4" s="69">
        <v>10</v>
      </c>
      <c r="C4" s="69">
        <v>7</v>
      </c>
      <c r="D4" s="211">
        <f>'Ajudante de Cozinha'!J96</f>
        <v>3568.5633600000001</v>
      </c>
      <c r="E4" s="211">
        <f t="shared" si="0"/>
        <v>35685.633600000001</v>
      </c>
      <c r="F4" s="211">
        <f t="shared" si="1"/>
        <v>24979.943520000001</v>
      </c>
    </row>
    <row r="5" spans="1:6" ht="15.75" x14ac:dyDescent="0.25">
      <c r="A5" s="68" t="s">
        <v>274</v>
      </c>
      <c r="B5" s="69">
        <v>8</v>
      </c>
      <c r="C5" s="69">
        <v>7</v>
      </c>
      <c r="D5" s="211">
        <f>'Auxiliar de Serviços Gerais'!J96</f>
        <v>3568.5633600000001</v>
      </c>
      <c r="E5" s="211">
        <f t="shared" si="0"/>
        <v>28548.506880000001</v>
      </c>
      <c r="F5" s="211">
        <f t="shared" si="1"/>
        <v>24979.943520000001</v>
      </c>
    </row>
    <row r="6" spans="1:6" ht="15.75" x14ac:dyDescent="0.25">
      <c r="A6" s="68" t="s">
        <v>275</v>
      </c>
      <c r="B6" s="69">
        <v>4</v>
      </c>
      <c r="C6" s="69">
        <v>2</v>
      </c>
      <c r="D6" s="211">
        <f>Caixa!J96</f>
        <v>3860.229832</v>
      </c>
      <c r="E6" s="211">
        <f t="shared" si="0"/>
        <v>15440.919328</v>
      </c>
      <c r="F6" s="211">
        <f t="shared" si="1"/>
        <v>7720.459664</v>
      </c>
    </row>
    <row r="7" spans="1:6" ht="15.75" x14ac:dyDescent="0.25">
      <c r="A7" s="70" t="s">
        <v>276</v>
      </c>
      <c r="B7" s="71">
        <v>2</v>
      </c>
      <c r="C7" s="71">
        <v>2</v>
      </c>
      <c r="D7" s="212">
        <f>'Agente de Portaria '!J96</f>
        <v>3787.1929200000004</v>
      </c>
      <c r="E7" s="211">
        <f t="shared" si="0"/>
        <v>7574.3858400000008</v>
      </c>
      <c r="F7" s="211">
        <f t="shared" si="1"/>
        <v>7574.3858400000008</v>
      </c>
    </row>
    <row r="8" spans="1:6" ht="15.75" x14ac:dyDescent="0.25">
      <c r="A8" s="70" t="s">
        <v>277</v>
      </c>
      <c r="B8" s="71">
        <v>4</v>
      </c>
      <c r="C8" s="71">
        <v>4</v>
      </c>
      <c r="D8" s="212">
        <f>'VIGILANTE '!J96</f>
        <v>6488.1684919999998</v>
      </c>
      <c r="E8" s="211">
        <f t="shared" si="0"/>
        <v>25952.673967999999</v>
      </c>
      <c r="F8" s="211">
        <f t="shared" si="1"/>
        <v>25952.673967999999</v>
      </c>
    </row>
    <row r="9" spans="1:6" ht="15.75" x14ac:dyDescent="0.25">
      <c r="A9" s="72" t="s">
        <v>278</v>
      </c>
      <c r="B9" s="73">
        <v>5</v>
      </c>
      <c r="C9" s="74">
        <v>3</v>
      </c>
      <c r="D9" s="213">
        <f>NUTRICIONISTA!J96</f>
        <v>6490.6237200000005</v>
      </c>
      <c r="E9" s="211">
        <f t="shared" si="0"/>
        <v>32453.118600000002</v>
      </c>
      <c r="F9" s="211">
        <f t="shared" si="1"/>
        <v>19471.871160000002</v>
      </c>
    </row>
    <row r="10" spans="1:6" ht="15.75" x14ac:dyDescent="0.25">
      <c r="A10" s="283" t="s">
        <v>212</v>
      </c>
      <c r="B10" s="283">
        <f>SUM(B3:B9)</f>
        <v>36</v>
      </c>
      <c r="C10" s="283">
        <f>SUM(C3:C9)</f>
        <v>27</v>
      </c>
      <c r="D10" s="213"/>
      <c r="E10" s="211">
        <f t="shared" si="0"/>
        <v>0</v>
      </c>
      <c r="F10" s="211">
        <f t="shared" si="1"/>
        <v>0</v>
      </c>
    </row>
    <row r="11" spans="1:6" x14ac:dyDescent="0.25">
      <c r="A11" s="118" t="s">
        <v>487</v>
      </c>
      <c r="B11" s="119"/>
      <c r="C11" s="119"/>
      <c r="D11" s="136"/>
      <c r="E11" s="136">
        <f>SUM(E3:E9)</f>
        <v>161280.95205600001</v>
      </c>
      <c r="F11" s="136">
        <f>SUM(F3:F9)</f>
        <v>121096.420232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pageSetup paperSize="9" scale="5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39997558519241921"/>
  </sheetPr>
  <dimension ref="A1:G19"/>
  <sheetViews>
    <sheetView view="pageBreakPreview" zoomScaleNormal="100" zoomScaleSheetLayoutView="100" workbookViewId="0">
      <selection activeCell="F10" sqref="F10"/>
    </sheetView>
  </sheetViews>
  <sheetFormatPr defaultColWidth="9.140625" defaultRowHeight="15" x14ac:dyDescent="0.25"/>
  <cols>
    <col min="1" max="2" width="34.85546875" style="1" customWidth="1"/>
    <col min="3" max="3" width="26.140625" style="1" customWidth="1"/>
    <col min="4" max="4" width="27.85546875" style="1" customWidth="1"/>
    <col min="5" max="16384" width="9.140625" style="1"/>
  </cols>
  <sheetData>
    <row r="1" spans="1:7" x14ac:dyDescent="0.25">
      <c r="A1" s="401" t="s">
        <v>489</v>
      </c>
      <c r="B1" s="401"/>
      <c r="C1" s="401"/>
      <c r="D1" s="401"/>
    </row>
    <row r="2" spans="1:7" x14ac:dyDescent="0.25">
      <c r="A2" s="67" t="s">
        <v>310</v>
      </c>
      <c r="B2" s="67"/>
      <c r="C2" s="67" t="s">
        <v>308</v>
      </c>
      <c r="D2" s="67" t="s">
        <v>309</v>
      </c>
    </row>
    <row r="3" spans="1:7" ht="15.75" x14ac:dyDescent="0.25">
      <c r="A3" s="120"/>
      <c r="B3" s="120"/>
      <c r="C3" s="323" t="e">
        <f>SUM(CUSTO_FINAL!B4:D11)</f>
        <v>#DIV/0!</v>
      </c>
      <c r="D3" s="323" t="e">
        <f>SUM(CUSTO_FINAL!B20:D27)</f>
        <v>#DIV/0!</v>
      </c>
    </row>
    <row r="4" spans="1:7" ht="15.75" x14ac:dyDescent="0.25">
      <c r="A4" s="68" t="s">
        <v>492</v>
      </c>
      <c r="B4" s="215">
        <f>1.65/100</f>
        <v>1.6500000000000001E-2</v>
      </c>
      <c r="C4" s="216" t="e">
        <f>B4*A18</f>
        <v>#DIV/0!</v>
      </c>
      <c r="D4" s="216" t="e">
        <f>B4*$D$16</f>
        <v>#DIV/0!</v>
      </c>
    </row>
    <row r="5" spans="1:7" ht="15.75" x14ac:dyDescent="0.25">
      <c r="A5" s="68" t="s">
        <v>493</v>
      </c>
      <c r="B5" s="215">
        <f>7.6/100</f>
        <v>7.5999999999999998E-2</v>
      </c>
      <c r="C5" s="216" t="e">
        <f>B5*$A$18</f>
        <v>#DIV/0!</v>
      </c>
      <c r="D5" s="216" t="e">
        <f t="shared" ref="D5:D6" si="0">B5*$D$16</f>
        <v>#DIV/0!</v>
      </c>
    </row>
    <row r="6" spans="1:7" ht="15.75" x14ac:dyDescent="0.25">
      <c r="A6" s="68" t="s">
        <v>494</v>
      </c>
      <c r="B6" s="214">
        <v>0.05</v>
      </c>
      <c r="C6" s="216" t="e">
        <f>B6*$A$18</f>
        <v>#DIV/0!</v>
      </c>
      <c r="D6" s="216" t="e">
        <f t="shared" si="0"/>
        <v>#DIV/0!</v>
      </c>
    </row>
    <row r="7" spans="1:7" ht="15.75" x14ac:dyDescent="0.25">
      <c r="A7" s="68" t="s">
        <v>495</v>
      </c>
      <c r="B7" s="322">
        <v>6.4000000000000001E-2</v>
      </c>
      <c r="C7" s="216" t="e">
        <f>C3*B7</f>
        <v>#DIV/0!</v>
      </c>
      <c r="D7" s="216" t="e">
        <f>D3*B7</f>
        <v>#DIV/0!</v>
      </c>
    </row>
    <row r="8" spans="1:7" ht="15.75" x14ac:dyDescent="0.25">
      <c r="A8" s="402" t="s">
        <v>488</v>
      </c>
      <c r="B8" s="403"/>
      <c r="C8" s="216" t="e">
        <f>SUM(C4:C7)</f>
        <v>#DIV/0!</v>
      </c>
      <c r="D8" s="216" t="e">
        <f>SUM(D4:D7)</f>
        <v>#DIV/0!</v>
      </c>
    </row>
    <row r="9" spans="1:7" ht="15.75" x14ac:dyDescent="0.25">
      <c r="A9" s="68" t="s">
        <v>311</v>
      </c>
      <c r="B9" s="322">
        <v>6.4000000000000001E-2</v>
      </c>
      <c r="C9" s="216" t="e">
        <f>(C3+C7)*B9</f>
        <v>#DIV/0!</v>
      </c>
      <c r="D9" s="216" t="e">
        <f>(D3+D7)*B9</f>
        <v>#DIV/0!</v>
      </c>
    </row>
    <row r="10" spans="1:7" x14ac:dyDescent="0.25">
      <c r="A10" s="118" t="s">
        <v>307</v>
      </c>
      <c r="B10" s="118"/>
      <c r="C10" s="217" t="e">
        <f>SUM(C9,C8)</f>
        <v>#DIV/0!</v>
      </c>
      <c r="D10" s="217" t="e">
        <f>SUM(D8,D9)</f>
        <v>#DIV/0!</v>
      </c>
    </row>
    <row r="15" spans="1:7" x14ac:dyDescent="0.25">
      <c r="A15" s="295" t="e">
        <f>C3+C7+C9</f>
        <v>#DIV/0!</v>
      </c>
      <c r="B15" s="296"/>
      <c r="C15" s="296"/>
      <c r="D15" s="295" t="e">
        <f>D3+D7+D9</f>
        <v>#DIV/0!</v>
      </c>
      <c r="E15" s="296"/>
      <c r="F15" s="296"/>
      <c r="G15" s="296"/>
    </row>
    <row r="16" spans="1:7" x14ac:dyDescent="0.25">
      <c r="A16" s="296">
        <f>1-1.65-7.6-5</f>
        <v>-13.25</v>
      </c>
      <c r="B16" s="296"/>
      <c r="C16" s="296"/>
      <c r="D16" s="295" t="e">
        <f>D15/A17</f>
        <v>#DIV/0!</v>
      </c>
      <c r="E16" s="296"/>
      <c r="F16" s="296"/>
      <c r="G16" s="296"/>
    </row>
    <row r="17" spans="1:7" x14ac:dyDescent="0.25">
      <c r="A17" s="296">
        <f>(100-13.25)/100</f>
        <v>0.86750000000000005</v>
      </c>
      <c r="B17" s="296"/>
      <c r="C17" s="296"/>
      <c r="D17" s="296"/>
      <c r="E17" s="296"/>
      <c r="F17" s="296"/>
      <c r="G17" s="296"/>
    </row>
    <row r="18" spans="1:7" x14ac:dyDescent="0.25">
      <c r="A18" s="295" t="e">
        <f>A15/A17</f>
        <v>#DIV/0!</v>
      </c>
      <c r="B18" s="296"/>
      <c r="C18" s="296"/>
      <c r="D18" s="296"/>
      <c r="E18" s="296"/>
      <c r="F18" s="296"/>
      <c r="G18" s="296"/>
    </row>
    <row r="19" spans="1:7" x14ac:dyDescent="0.25">
      <c r="A19" s="296"/>
      <c r="B19" s="296"/>
      <c r="C19" s="296"/>
      <c r="D19" s="296"/>
      <c r="E19" s="296"/>
      <c r="F19" s="296"/>
      <c r="G19" s="296"/>
    </row>
  </sheetData>
  <mergeCells count="2">
    <mergeCell ref="A1:D1"/>
    <mergeCell ref="A8:B8"/>
  </mergeCells>
  <pageMargins left="0.511811024" right="0.511811024" top="0.78740157499999996" bottom="0.78740157499999996" header="0.31496062000000002" footer="0.31496062000000002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1000"/>
  <sheetViews>
    <sheetView showGridLines="0" view="pageBreakPreview" zoomScale="60" zoomScaleNormal="100" workbookViewId="0">
      <selection activeCell="J96" sqref="J96"/>
    </sheetView>
  </sheetViews>
  <sheetFormatPr defaultColWidth="12.5703125" defaultRowHeight="15.75" customHeight="1" x14ac:dyDescent="0.25"/>
  <cols>
    <col min="1" max="1" width="7.5703125" style="219" customWidth="1"/>
    <col min="2" max="2" width="9.140625" style="219" customWidth="1"/>
    <col min="3" max="3" width="43.42578125" style="219" customWidth="1"/>
    <col min="4" max="7" width="7.5703125" style="219" customWidth="1"/>
    <col min="8" max="8" width="7.85546875" style="219" customWidth="1"/>
    <col min="9" max="9" width="8.28515625" style="219" customWidth="1"/>
    <col min="10" max="10" width="20.5703125" style="266" customWidth="1"/>
    <col min="11" max="26" width="7.5703125" style="219" customWidth="1"/>
    <col min="27" max="16384" width="12.5703125" style="219"/>
  </cols>
  <sheetData>
    <row r="1" spans="2:10" ht="14.25" customHeight="1" x14ac:dyDescent="0.2">
      <c r="B1" s="331" t="s">
        <v>334</v>
      </c>
      <c r="C1" s="332"/>
      <c r="D1" s="332"/>
      <c r="E1" s="332"/>
      <c r="F1" s="332"/>
      <c r="G1" s="332"/>
      <c r="H1" s="332"/>
      <c r="I1" s="332"/>
      <c r="J1" s="332"/>
    </row>
    <row r="2" spans="2:10" ht="14.25" customHeight="1" x14ac:dyDescent="0.2">
      <c r="B2" s="333" t="s">
        <v>335</v>
      </c>
      <c r="C2" s="332"/>
      <c r="D2" s="332"/>
      <c r="E2" s="332"/>
      <c r="F2" s="332"/>
      <c r="G2" s="332"/>
      <c r="H2" s="332"/>
      <c r="I2" s="332"/>
      <c r="J2" s="332"/>
    </row>
    <row r="3" spans="2:10" ht="14.25" customHeight="1" x14ac:dyDescent="0.2">
      <c r="B3" s="333" t="s">
        <v>336</v>
      </c>
      <c r="C3" s="332"/>
      <c r="D3" s="332"/>
      <c r="E3" s="332"/>
      <c r="F3" s="332"/>
      <c r="G3" s="332"/>
      <c r="H3" s="332"/>
      <c r="I3" s="332"/>
      <c r="J3" s="332"/>
    </row>
    <row r="4" spans="2:10" ht="14.25" customHeight="1" x14ac:dyDescent="0.2">
      <c r="B4" s="334" t="s">
        <v>337</v>
      </c>
      <c r="C4" s="332"/>
      <c r="D4" s="332"/>
      <c r="E4" s="332"/>
      <c r="F4" s="332"/>
      <c r="G4" s="332"/>
      <c r="H4" s="332"/>
      <c r="I4" s="332"/>
      <c r="J4" s="332"/>
    </row>
    <row r="5" spans="2:10" ht="14.25" customHeight="1" x14ac:dyDescent="0.2">
      <c r="B5" s="335"/>
      <c r="C5" s="332"/>
      <c r="D5" s="332"/>
      <c r="E5" s="332"/>
      <c r="F5" s="332"/>
      <c r="G5" s="332"/>
      <c r="H5" s="332"/>
      <c r="I5" s="332"/>
      <c r="J5" s="332"/>
    </row>
    <row r="6" spans="2:10" ht="14.25" customHeight="1" x14ac:dyDescent="0.2">
      <c r="B6" s="336" t="s">
        <v>482</v>
      </c>
      <c r="C6" s="332"/>
      <c r="D6" s="332"/>
      <c r="E6" s="332"/>
      <c r="F6" s="332"/>
      <c r="G6" s="332"/>
      <c r="H6" s="332"/>
      <c r="I6" s="332"/>
      <c r="J6" s="332"/>
    </row>
    <row r="7" spans="2:10" ht="14.25" customHeight="1" x14ac:dyDescent="0.2">
      <c r="B7" s="343"/>
      <c r="C7" s="344"/>
      <c r="D7" s="344"/>
      <c r="E7" s="344"/>
      <c r="F7" s="344"/>
      <c r="G7" s="344"/>
      <c r="H7" s="344"/>
      <c r="I7" s="344"/>
      <c r="J7" s="344"/>
    </row>
    <row r="8" spans="2:10" ht="14.25" customHeight="1" x14ac:dyDescent="0.2">
      <c r="B8" s="342" t="s">
        <v>340</v>
      </c>
      <c r="C8" s="338"/>
      <c r="D8" s="338"/>
      <c r="E8" s="338"/>
      <c r="F8" s="338"/>
      <c r="G8" s="338"/>
      <c r="H8" s="338"/>
      <c r="I8" s="338"/>
      <c r="J8" s="339"/>
    </row>
    <row r="9" spans="2:10" ht="14.25" customHeight="1" x14ac:dyDescent="0.2">
      <c r="B9" s="221" t="s">
        <v>341</v>
      </c>
      <c r="C9" s="337" t="s">
        <v>342</v>
      </c>
      <c r="D9" s="338"/>
      <c r="E9" s="338"/>
      <c r="F9" s="338"/>
      <c r="G9" s="338"/>
      <c r="H9" s="339"/>
      <c r="I9" s="345"/>
      <c r="J9" s="339"/>
    </row>
    <row r="10" spans="2:10" ht="14.25" customHeight="1" x14ac:dyDescent="0.2">
      <c r="B10" s="221" t="s">
        <v>343</v>
      </c>
      <c r="C10" s="337" t="s">
        <v>344</v>
      </c>
      <c r="D10" s="338"/>
      <c r="E10" s="338"/>
      <c r="F10" s="338"/>
      <c r="G10" s="338"/>
      <c r="H10" s="339"/>
      <c r="I10" s="341" t="s">
        <v>345</v>
      </c>
      <c r="J10" s="339"/>
    </row>
    <row r="11" spans="2:10" ht="14.25" customHeight="1" x14ac:dyDescent="0.2">
      <c r="B11" s="221" t="s">
        <v>346</v>
      </c>
      <c r="C11" s="337" t="s">
        <v>347</v>
      </c>
      <c r="D11" s="338"/>
      <c r="E11" s="338"/>
      <c r="F11" s="338"/>
      <c r="G11" s="338"/>
      <c r="H11" s="339"/>
      <c r="I11" s="340">
        <v>2023</v>
      </c>
      <c r="J11" s="339"/>
    </row>
    <row r="12" spans="2:10" ht="14.25" customHeight="1" x14ac:dyDescent="0.2">
      <c r="B12" s="221" t="s">
        <v>348</v>
      </c>
      <c r="C12" s="337" t="s">
        <v>349</v>
      </c>
      <c r="D12" s="338"/>
      <c r="E12" s="338"/>
      <c r="F12" s="338"/>
      <c r="G12" s="338"/>
      <c r="H12" s="339"/>
      <c r="I12" s="341">
        <v>12</v>
      </c>
      <c r="J12" s="339"/>
    </row>
    <row r="13" spans="2:10" ht="14.25" customHeight="1" x14ac:dyDescent="0.2">
      <c r="B13" s="220"/>
      <c r="C13" s="223"/>
      <c r="D13" s="223"/>
      <c r="E13" s="223"/>
      <c r="F13" s="223"/>
      <c r="G13" s="223"/>
      <c r="H13" s="223"/>
      <c r="I13" s="220"/>
      <c r="J13" s="224"/>
    </row>
    <row r="14" spans="2:10" ht="14.25" customHeight="1" x14ac:dyDescent="0.2">
      <c r="B14" s="342" t="s">
        <v>350</v>
      </c>
      <c r="C14" s="338"/>
      <c r="D14" s="338"/>
      <c r="E14" s="338"/>
      <c r="F14" s="338"/>
      <c r="G14" s="338"/>
      <c r="H14" s="338"/>
      <c r="I14" s="338"/>
      <c r="J14" s="339"/>
    </row>
    <row r="15" spans="2:10" ht="14.25" customHeight="1" x14ac:dyDescent="0.2">
      <c r="B15" s="341" t="s">
        <v>351</v>
      </c>
      <c r="C15" s="339"/>
      <c r="D15" s="341" t="s">
        <v>352</v>
      </c>
      <c r="E15" s="339"/>
      <c r="F15" s="341" t="s">
        <v>353</v>
      </c>
      <c r="G15" s="338"/>
      <c r="H15" s="338"/>
      <c r="I15" s="338"/>
      <c r="J15" s="339"/>
    </row>
    <row r="16" spans="2:10" ht="14.25" customHeight="1" x14ac:dyDescent="0.2">
      <c r="B16" s="341" t="s">
        <v>354</v>
      </c>
      <c r="C16" s="339"/>
      <c r="D16" s="341" t="s">
        <v>355</v>
      </c>
      <c r="E16" s="339"/>
      <c r="F16" s="341"/>
      <c r="G16" s="338"/>
      <c r="H16" s="338"/>
      <c r="I16" s="338"/>
      <c r="J16" s="339"/>
    </row>
    <row r="17" spans="2:11" ht="14.25" customHeight="1" x14ac:dyDescent="0.2">
      <c r="B17" s="220"/>
      <c r="C17" s="223"/>
      <c r="D17" s="223"/>
      <c r="E17" s="223"/>
      <c r="F17" s="223"/>
      <c r="G17" s="223"/>
      <c r="H17" s="223"/>
      <c r="I17" s="220"/>
      <c r="J17" s="224"/>
    </row>
    <row r="18" spans="2:11" ht="14.25" customHeight="1" x14ac:dyDescent="0.2">
      <c r="B18" s="342" t="s">
        <v>356</v>
      </c>
      <c r="C18" s="338"/>
      <c r="D18" s="338"/>
      <c r="E18" s="338"/>
      <c r="F18" s="338"/>
      <c r="G18" s="338"/>
      <c r="H18" s="338"/>
      <c r="I18" s="338"/>
      <c r="J18" s="339"/>
    </row>
    <row r="19" spans="2:11" ht="14.25" customHeight="1" x14ac:dyDescent="0.2">
      <c r="B19" s="221">
        <v>1</v>
      </c>
      <c r="C19" s="337" t="s">
        <v>357</v>
      </c>
      <c r="D19" s="338"/>
      <c r="E19" s="338"/>
      <c r="F19" s="338"/>
      <c r="G19" s="338"/>
      <c r="H19" s="339"/>
      <c r="I19" s="348" t="s">
        <v>483</v>
      </c>
      <c r="J19" s="339"/>
    </row>
    <row r="20" spans="2:11" ht="14.25" customHeight="1" x14ac:dyDescent="0.2">
      <c r="B20" s="221">
        <v>2</v>
      </c>
      <c r="C20" s="337" t="s">
        <v>358</v>
      </c>
      <c r="D20" s="338"/>
      <c r="E20" s="338"/>
      <c r="F20" s="338"/>
      <c r="G20" s="338"/>
      <c r="H20" s="339"/>
      <c r="I20" s="341"/>
      <c r="J20" s="339"/>
    </row>
    <row r="21" spans="2:11" ht="14.25" customHeight="1" x14ac:dyDescent="0.2">
      <c r="B21" s="221">
        <v>3</v>
      </c>
      <c r="C21" s="337" t="s">
        <v>359</v>
      </c>
      <c r="D21" s="338"/>
      <c r="E21" s="338"/>
      <c r="F21" s="338"/>
      <c r="G21" s="338"/>
      <c r="H21" s="339"/>
      <c r="I21" s="346">
        <v>3334.59</v>
      </c>
      <c r="J21" s="347"/>
    </row>
    <row r="22" spans="2:11" ht="14.25" customHeight="1" x14ac:dyDescent="0.2">
      <c r="B22" s="221">
        <v>4</v>
      </c>
      <c r="C22" s="337" t="s">
        <v>361</v>
      </c>
      <c r="D22" s="338"/>
      <c r="E22" s="338"/>
      <c r="F22" s="338"/>
      <c r="G22" s="338"/>
      <c r="H22" s="339"/>
      <c r="I22" s="348" t="s">
        <v>483</v>
      </c>
      <c r="J22" s="339"/>
    </row>
    <row r="23" spans="2:11" ht="14.25" customHeight="1" x14ac:dyDescent="0.2">
      <c r="B23" s="221">
        <v>5</v>
      </c>
      <c r="C23" s="337" t="s">
        <v>362</v>
      </c>
      <c r="D23" s="338"/>
      <c r="E23" s="338"/>
      <c r="F23" s="338"/>
      <c r="G23" s="338"/>
      <c r="H23" s="339"/>
      <c r="I23" s="345">
        <v>44927</v>
      </c>
      <c r="J23" s="339"/>
    </row>
    <row r="24" spans="2:11" ht="14.25" customHeight="1" x14ac:dyDescent="0.2">
      <c r="B24" s="335"/>
      <c r="C24" s="332"/>
      <c r="D24" s="332"/>
      <c r="E24" s="332"/>
      <c r="F24" s="332"/>
      <c r="G24" s="332"/>
      <c r="H24" s="332"/>
      <c r="I24" s="332"/>
      <c r="J24" s="332"/>
    </row>
    <row r="25" spans="2:11" ht="14.25" customHeight="1" x14ac:dyDescent="0.2">
      <c r="B25" s="351" t="s">
        <v>363</v>
      </c>
      <c r="C25" s="338"/>
      <c r="D25" s="338"/>
      <c r="E25" s="338"/>
      <c r="F25" s="338"/>
      <c r="G25" s="338"/>
      <c r="H25" s="338"/>
      <c r="I25" s="338"/>
      <c r="J25" s="339"/>
    </row>
    <row r="26" spans="2:11" ht="14.25" customHeight="1" x14ac:dyDescent="0.2">
      <c r="B26" s="225">
        <v>1</v>
      </c>
      <c r="C26" s="350" t="s">
        <v>364</v>
      </c>
      <c r="D26" s="338"/>
      <c r="E26" s="338"/>
      <c r="F26" s="338"/>
      <c r="G26" s="338"/>
      <c r="H26" s="339"/>
      <c r="I26" s="225" t="s">
        <v>365</v>
      </c>
      <c r="J26" s="268" t="s">
        <v>366</v>
      </c>
    </row>
    <row r="27" spans="2:11" ht="14.25" customHeight="1" x14ac:dyDescent="0.2">
      <c r="B27" s="225" t="s">
        <v>341</v>
      </c>
      <c r="C27" s="337" t="s">
        <v>367</v>
      </c>
      <c r="D27" s="338"/>
      <c r="E27" s="338"/>
      <c r="F27" s="338"/>
      <c r="G27" s="338"/>
      <c r="H27" s="339"/>
      <c r="I27" s="238"/>
      <c r="J27" s="280">
        <v>3334.59</v>
      </c>
      <c r="K27" s="236"/>
    </row>
    <row r="28" spans="2:11" ht="14.25" customHeight="1" x14ac:dyDescent="0.2">
      <c r="B28" s="225" t="s">
        <v>343</v>
      </c>
      <c r="C28" s="337" t="s">
        <v>368</v>
      </c>
      <c r="D28" s="338"/>
      <c r="E28" s="338"/>
      <c r="F28" s="338"/>
      <c r="G28" s="338"/>
      <c r="H28" s="339"/>
      <c r="I28" s="229"/>
      <c r="J28" s="270">
        <v>0</v>
      </c>
    </row>
    <row r="29" spans="2:11" ht="14.25" customHeight="1" x14ac:dyDescent="0.2">
      <c r="B29" s="225" t="s">
        <v>346</v>
      </c>
      <c r="C29" s="337" t="s">
        <v>369</v>
      </c>
      <c r="D29" s="338"/>
      <c r="E29" s="338"/>
      <c r="F29" s="338"/>
      <c r="G29" s="338"/>
      <c r="H29" s="339"/>
      <c r="I29" s="229"/>
      <c r="J29" s="228">
        <v>0</v>
      </c>
    </row>
    <row r="30" spans="2:11" ht="14.25" customHeight="1" x14ac:dyDescent="0.2">
      <c r="B30" s="225" t="s">
        <v>348</v>
      </c>
      <c r="C30" s="337" t="s">
        <v>370</v>
      </c>
      <c r="D30" s="338"/>
      <c r="E30" s="338"/>
      <c r="F30" s="338"/>
      <c r="G30" s="338"/>
      <c r="H30" s="339"/>
      <c r="I30" s="229"/>
      <c r="J30" s="228">
        <v>0</v>
      </c>
    </row>
    <row r="31" spans="2:11" ht="14.25" customHeight="1" x14ac:dyDescent="0.2">
      <c r="B31" s="225" t="s">
        <v>371</v>
      </c>
      <c r="C31" s="337" t="s">
        <v>372</v>
      </c>
      <c r="D31" s="338"/>
      <c r="E31" s="338"/>
      <c r="F31" s="338"/>
      <c r="G31" s="338"/>
      <c r="H31" s="339"/>
      <c r="I31" s="229"/>
      <c r="J31" s="228">
        <v>0</v>
      </c>
    </row>
    <row r="32" spans="2:11" ht="14.25" customHeight="1" x14ac:dyDescent="0.2">
      <c r="B32" s="225" t="s">
        <v>373</v>
      </c>
      <c r="C32" s="349" t="s">
        <v>477</v>
      </c>
      <c r="D32" s="338"/>
      <c r="E32" s="338"/>
      <c r="F32" s="338"/>
      <c r="G32" s="338"/>
      <c r="H32" s="339"/>
      <c r="I32" s="229">
        <v>0</v>
      </c>
      <c r="J32" s="228">
        <f>J27*I32</f>
        <v>0</v>
      </c>
    </row>
    <row r="33" spans="2:10" ht="14.25" customHeight="1" x14ac:dyDescent="0.2">
      <c r="B33" s="350" t="s">
        <v>375</v>
      </c>
      <c r="C33" s="338"/>
      <c r="D33" s="338"/>
      <c r="E33" s="338"/>
      <c r="F33" s="338"/>
      <c r="G33" s="338"/>
      <c r="H33" s="338"/>
      <c r="I33" s="339"/>
      <c r="J33" s="230">
        <f>SUM(J27:J32)</f>
        <v>3334.59</v>
      </c>
    </row>
    <row r="34" spans="2:10" ht="14.25" customHeight="1" x14ac:dyDescent="0.2">
      <c r="B34" s="218"/>
      <c r="C34" s="218"/>
      <c r="D34" s="218"/>
      <c r="E34" s="218"/>
      <c r="F34" s="218"/>
      <c r="G34" s="218"/>
      <c r="H34" s="218"/>
      <c r="I34" s="218"/>
      <c r="J34" s="231"/>
    </row>
    <row r="35" spans="2:10" ht="14.25" customHeight="1" x14ac:dyDescent="0.2">
      <c r="B35" s="351" t="s">
        <v>376</v>
      </c>
      <c r="C35" s="338"/>
      <c r="D35" s="338"/>
      <c r="E35" s="338"/>
      <c r="F35" s="338"/>
      <c r="G35" s="338"/>
      <c r="H35" s="338"/>
      <c r="I35" s="338"/>
      <c r="J35" s="339"/>
    </row>
    <row r="36" spans="2:10" ht="14.25" customHeight="1" x14ac:dyDescent="0.2">
      <c r="B36" s="352" t="s">
        <v>377</v>
      </c>
      <c r="C36" s="338"/>
      <c r="D36" s="338"/>
      <c r="E36" s="338"/>
      <c r="F36" s="338"/>
      <c r="G36" s="338"/>
      <c r="H36" s="339"/>
      <c r="I36" s="232" t="s">
        <v>365</v>
      </c>
      <c r="J36" s="233" t="s">
        <v>366</v>
      </c>
    </row>
    <row r="37" spans="2:10" ht="14.25" customHeight="1" x14ac:dyDescent="0.2">
      <c r="B37" s="225" t="s">
        <v>341</v>
      </c>
      <c r="C37" s="337" t="s">
        <v>378</v>
      </c>
      <c r="D37" s="338"/>
      <c r="E37" s="338"/>
      <c r="F37" s="338"/>
      <c r="G37" s="338"/>
      <c r="H37" s="339"/>
      <c r="I37" s="229">
        <v>8.3333000000000004E-2</v>
      </c>
      <c r="J37" s="228">
        <f t="shared" ref="J37:J38" si="0">TRUNC($J$33*I37,2)</f>
        <v>277.88</v>
      </c>
    </row>
    <row r="38" spans="2:10" ht="14.25" customHeight="1" x14ac:dyDescent="0.2">
      <c r="B38" s="225" t="s">
        <v>343</v>
      </c>
      <c r="C38" s="337" t="s">
        <v>379</v>
      </c>
      <c r="D38" s="338"/>
      <c r="E38" s="338"/>
      <c r="F38" s="338"/>
      <c r="G38" s="338"/>
      <c r="H38" s="339"/>
      <c r="I38" s="234">
        <v>0.121</v>
      </c>
      <c r="J38" s="228">
        <f t="shared" si="0"/>
        <v>403.48</v>
      </c>
    </row>
    <row r="39" spans="2:10" ht="14.25" customHeight="1" x14ac:dyDescent="0.2">
      <c r="B39" s="350" t="s">
        <v>380</v>
      </c>
      <c r="C39" s="338"/>
      <c r="D39" s="338"/>
      <c r="E39" s="338"/>
      <c r="F39" s="338"/>
      <c r="G39" s="338"/>
      <c r="H39" s="339"/>
      <c r="I39" s="235">
        <f t="shared" ref="I39" si="1">SUM(I37:I38)</f>
        <v>0.20433299999999999</v>
      </c>
      <c r="J39" s="230">
        <f>SUM(J37:J38)</f>
        <v>681.36</v>
      </c>
    </row>
    <row r="40" spans="2:10" ht="14.25" customHeight="1" x14ac:dyDescent="0.2">
      <c r="B40" s="353"/>
      <c r="C40" s="354"/>
      <c r="D40" s="354"/>
      <c r="E40" s="354"/>
      <c r="F40" s="354"/>
      <c r="G40" s="354"/>
      <c r="H40" s="354"/>
      <c r="I40" s="354"/>
      <c r="J40" s="354"/>
    </row>
    <row r="41" spans="2:10" ht="14.25" customHeight="1" x14ac:dyDescent="0.2">
      <c r="B41" s="352" t="s">
        <v>381</v>
      </c>
      <c r="C41" s="338"/>
      <c r="D41" s="338"/>
      <c r="E41" s="338"/>
      <c r="F41" s="338"/>
      <c r="G41" s="338"/>
      <c r="H41" s="339"/>
      <c r="I41" s="232" t="s">
        <v>365</v>
      </c>
      <c r="J41" s="233" t="s">
        <v>366</v>
      </c>
    </row>
    <row r="42" spans="2:10" ht="14.25" customHeight="1" x14ac:dyDescent="0.2">
      <c r="B42" s="225" t="s">
        <v>341</v>
      </c>
      <c r="C42" s="337" t="s">
        <v>382</v>
      </c>
      <c r="D42" s="338"/>
      <c r="E42" s="338"/>
      <c r="F42" s="338"/>
      <c r="G42" s="338"/>
      <c r="H42" s="339"/>
      <c r="I42" s="229">
        <v>0.2</v>
      </c>
      <c r="J42" s="228">
        <f t="shared" ref="J42:J49" si="2">I42*$J$33</f>
        <v>666.91800000000012</v>
      </c>
    </row>
    <row r="43" spans="2:10" ht="14.25" customHeight="1" x14ac:dyDescent="0.2">
      <c r="B43" s="225" t="s">
        <v>343</v>
      </c>
      <c r="C43" s="337" t="s">
        <v>383</v>
      </c>
      <c r="D43" s="338"/>
      <c r="E43" s="338"/>
      <c r="F43" s="338"/>
      <c r="G43" s="338"/>
      <c r="H43" s="339"/>
      <c r="I43" s="229">
        <v>2.5000000000000001E-2</v>
      </c>
      <c r="J43" s="228">
        <f t="shared" si="2"/>
        <v>83.364750000000015</v>
      </c>
    </row>
    <row r="44" spans="2:10" ht="14.25" customHeight="1" x14ac:dyDescent="0.2">
      <c r="B44" s="225" t="s">
        <v>346</v>
      </c>
      <c r="C44" s="337" t="s">
        <v>384</v>
      </c>
      <c r="D44" s="338"/>
      <c r="E44" s="338"/>
      <c r="F44" s="338"/>
      <c r="G44" s="338"/>
      <c r="H44" s="339"/>
      <c r="I44" s="229">
        <v>0.03</v>
      </c>
      <c r="J44" s="228">
        <f t="shared" si="2"/>
        <v>100.0377</v>
      </c>
    </row>
    <row r="45" spans="2:10" ht="14.25" customHeight="1" x14ac:dyDescent="0.2">
      <c r="B45" s="225" t="s">
        <v>348</v>
      </c>
      <c r="C45" s="337" t="s">
        <v>385</v>
      </c>
      <c r="D45" s="338"/>
      <c r="E45" s="338"/>
      <c r="F45" s="338"/>
      <c r="G45" s="338"/>
      <c r="H45" s="339"/>
      <c r="I45" s="229">
        <v>1.4999999999999999E-2</v>
      </c>
      <c r="J45" s="228">
        <f t="shared" si="2"/>
        <v>50.01885</v>
      </c>
    </row>
    <row r="46" spans="2:10" ht="14.25" customHeight="1" x14ac:dyDescent="0.2">
      <c r="B46" s="225" t="s">
        <v>371</v>
      </c>
      <c r="C46" s="337" t="s">
        <v>386</v>
      </c>
      <c r="D46" s="338"/>
      <c r="E46" s="338"/>
      <c r="F46" s="338"/>
      <c r="G46" s="338"/>
      <c r="H46" s="339"/>
      <c r="I46" s="229">
        <v>0.01</v>
      </c>
      <c r="J46" s="228">
        <f t="shared" si="2"/>
        <v>33.3459</v>
      </c>
    </row>
    <row r="47" spans="2:10" ht="14.25" customHeight="1" x14ac:dyDescent="0.2">
      <c r="B47" s="225" t="s">
        <v>373</v>
      </c>
      <c r="C47" s="337" t="s">
        <v>387</v>
      </c>
      <c r="D47" s="338"/>
      <c r="E47" s="338"/>
      <c r="F47" s="338"/>
      <c r="G47" s="338"/>
      <c r="H47" s="339"/>
      <c r="I47" s="229">
        <v>6.0000000000000001E-3</v>
      </c>
      <c r="J47" s="228">
        <f t="shared" si="2"/>
        <v>20.007540000000002</v>
      </c>
    </row>
    <row r="48" spans="2:10" ht="14.25" customHeight="1" x14ac:dyDescent="0.2">
      <c r="B48" s="225" t="s">
        <v>388</v>
      </c>
      <c r="C48" s="337" t="s">
        <v>389</v>
      </c>
      <c r="D48" s="338"/>
      <c r="E48" s="338"/>
      <c r="F48" s="338"/>
      <c r="G48" s="338"/>
      <c r="H48" s="339"/>
      <c r="I48" s="229">
        <v>2E-3</v>
      </c>
      <c r="J48" s="228">
        <f t="shared" si="2"/>
        <v>6.6691800000000008</v>
      </c>
    </row>
    <row r="49" spans="2:13" ht="14.25" customHeight="1" x14ac:dyDescent="0.2">
      <c r="B49" s="225" t="s">
        <v>390</v>
      </c>
      <c r="C49" s="337" t="s">
        <v>391</v>
      </c>
      <c r="D49" s="338"/>
      <c r="E49" s="338"/>
      <c r="F49" s="338"/>
      <c r="G49" s="338"/>
      <c r="H49" s="339"/>
      <c r="I49" s="229">
        <v>0.08</v>
      </c>
      <c r="J49" s="228">
        <f t="shared" si="2"/>
        <v>266.7672</v>
      </c>
    </row>
    <row r="50" spans="2:13" ht="14.25" customHeight="1" x14ac:dyDescent="0.2">
      <c r="B50" s="350" t="s">
        <v>392</v>
      </c>
      <c r="C50" s="338"/>
      <c r="D50" s="338"/>
      <c r="E50" s="338"/>
      <c r="F50" s="338"/>
      <c r="G50" s="338"/>
      <c r="H50" s="339"/>
      <c r="I50" s="235">
        <f t="shared" ref="I50:J50" si="3">SUM(I42:I49)</f>
        <v>0.36800000000000005</v>
      </c>
      <c r="J50" s="230">
        <f t="shared" si="3"/>
        <v>1227.1291200000001</v>
      </c>
    </row>
    <row r="51" spans="2:13" ht="14.25" customHeight="1" x14ac:dyDescent="0.2">
      <c r="B51" s="356"/>
      <c r="C51" s="338"/>
      <c r="D51" s="338"/>
      <c r="E51" s="338"/>
      <c r="F51" s="338"/>
      <c r="G51" s="338"/>
      <c r="H51" s="338"/>
      <c r="I51" s="338"/>
      <c r="J51" s="338"/>
    </row>
    <row r="52" spans="2:13" ht="14.25" customHeight="1" x14ac:dyDescent="0.2">
      <c r="B52" s="352" t="s">
        <v>393</v>
      </c>
      <c r="C52" s="338"/>
      <c r="D52" s="338"/>
      <c r="E52" s="338"/>
      <c r="F52" s="338"/>
      <c r="G52" s="338"/>
      <c r="H52" s="339"/>
      <c r="I52" s="237"/>
      <c r="J52" s="233" t="s">
        <v>366</v>
      </c>
    </row>
    <row r="53" spans="2:13" ht="14.25" customHeight="1" x14ac:dyDescent="0.2">
      <c r="B53" s="225" t="s">
        <v>341</v>
      </c>
      <c r="C53" s="355" t="s">
        <v>394</v>
      </c>
      <c r="D53" s="338"/>
      <c r="E53" s="338"/>
      <c r="F53" s="338"/>
      <c r="G53" s="338"/>
      <c r="H53" s="339"/>
      <c r="I53" s="221" t="s">
        <v>395</v>
      </c>
      <c r="J53" s="239">
        <f>(5.5*44)-M53</f>
        <v>41.924599999999998</v>
      </c>
      <c r="L53" s="279" t="s">
        <v>484</v>
      </c>
      <c r="M53" s="282">
        <f>J33*6%</f>
        <v>200.0754</v>
      </c>
    </row>
    <row r="54" spans="2:13" ht="14.25" customHeight="1" x14ac:dyDescent="0.2">
      <c r="B54" s="225" t="s">
        <v>343</v>
      </c>
      <c r="C54" s="355" t="s">
        <v>396</v>
      </c>
      <c r="D54" s="338"/>
      <c r="E54" s="338"/>
      <c r="F54" s="338"/>
      <c r="G54" s="338"/>
      <c r="H54" s="339"/>
      <c r="I54" s="221" t="s">
        <v>395</v>
      </c>
      <c r="J54" s="239">
        <f>40.5*22</f>
        <v>891</v>
      </c>
    </row>
    <row r="55" spans="2:13" ht="14.25" customHeight="1" x14ac:dyDescent="0.2">
      <c r="B55" s="225" t="s">
        <v>346</v>
      </c>
      <c r="C55" s="337" t="s">
        <v>397</v>
      </c>
      <c r="D55" s="338"/>
      <c r="E55" s="338"/>
      <c r="F55" s="338"/>
      <c r="G55" s="338"/>
      <c r="H55" s="339"/>
      <c r="I55" s="221" t="s">
        <v>395</v>
      </c>
      <c r="J55" s="276">
        <v>0</v>
      </c>
    </row>
    <row r="56" spans="2:13" ht="14.25" customHeight="1" x14ac:dyDescent="0.2">
      <c r="B56" s="225" t="s">
        <v>348</v>
      </c>
      <c r="C56" s="355" t="s">
        <v>398</v>
      </c>
      <c r="D56" s="338"/>
      <c r="E56" s="338"/>
      <c r="F56" s="338"/>
      <c r="G56" s="338"/>
      <c r="H56" s="339"/>
      <c r="I56" s="222" t="s">
        <v>395</v>
      </c>
      <c r="J56" s="281" t="s">
        <v>399</v>
      </c>
    </row>
    <row r="57" spans="2:13" ht="14.25" customHeight="1" x14ac:dyDescent="0.2">
      <c r="B57" s="225" t="s">
        <v>371</v>
      </c>
      <c r="C57" s="337" t="s">
        <v>400</v>
      </c>
      <c r="D57" s="338"/>
      <c r="E57" s="338"/>
      <c r="F57" s="338"/>
      <c r="G57" s="338"/>
      <c r="H57" s="339"/>
      <c r="I57" s="221" t="s">
        <v>395</v>
      </c>
      <c r="J57" s="278">
        <v>0</v>
      </c>
    </row>
    <row r="58" spans="2:13" ht="14.25" customHeight="1" x14ac:dyDescent="0.2">
      <c r="B58" s="225" t="s">
        <v>373</v>
      </c>
      <c r="C58" s="355" t="s">
        <v>374</v>
      </c>
      <c r="D58" s="338"/>
      <c r="E58" s="338"/>
      <c r="F58" s="338"/>
      <c r="G58" s="338"/>
      <c r="H58" s="339"/>
      <c r="I58" s="221" t="s">
        <v>395</v>
      </c>
      <c r="J58" s="239">
        <v>0</v>
      </c>
    </row>
    <row r="59" spans="2:13" ht="14.25" customHeight="1" x14ac:dyDescent="0.2">
      <c r="B59" s="350" t="s">
        <v>401</v>
      </c>
      <c r="C59" s="338"/>
      <c r="D59" s="338"/>
      <c r="E59" s="338"/>
      <c r="F59" s="338"/>
      <c r="G59" s="338"/>
      <c r="H59" s="338"/>
      <c r="I59" s="339"/>
      <c r="J59" s="230">
        <f>SUM(J53:J58)</f>
        <v>932.92460000000005</v>
      </c>
    </row>
    <row r="60" spans="2:13" ht="14.25" customHeight="1" x14ac:dyDescent="0.2">
      <c r="B60" s="356"/>
      <c r="C60" s="338"/>
      <c r="D60" s="338"/>
      <c r="E60" s="338"/>
      <c r="F60" s="338"/>
      <c r="G60" s="338"/>
      <c r="H60" s="338"/>
      <c r="I60" s="338"/>
      <c r="J60" s="338"/>
    </row>
    <row r="61" spans="2:13" ht="14.25" customHeight="1" x14ac:dyDescent="0.2">
      <c r="B61" s="342" t="s">
        <v>402</v>
      </c>
      <c r="C61" s="338"/>
      <c r="D61" s="338"/>
      <c r="E61" s="338"/>
      <c r="F61" s="338"/>
      <c r="G61" s="338"/>
      <c r="H61" s="338"/>
      <c r="I61" s="338"/>
      <c r="J61" s="339"/>
    </row>
    <row r="62" spans="2:13" ht="14.25" customHeight="1" x14ac:dyDescent="0.2">
      <c r="B62" s="350" t="s">
        <v>403</v>
      </c>
      <c r="C62" s="338"/>
      <c r="D62" s="338"/>
      <c r="E62" s="338"/>
      <c r="F62" s="338"/>
      <c r="G62" s="338"/>
      <c r="H62" s="338"/>
      <c r="I62" s="339"/>
      <c r="J62" s="226" t="s">
        <v>366</v>
      </c>
    </row>
    <row r="63" spans="2:13" ht="14.25" customHeight="1" x14ac:dyDescent="0.2">
      <c r="B63" s="225" t="s">
        <v>404</v>
      </c>
      <c r="C63" s="337" t="s">
        <v>405</v>
      </c>
      <c r="D63" s="338"/>
      <c r="E63" s="338"/>
      <c r="F63" s="338"/>
      <c r="G63" s="338"/>
      <c r="H63" s="338"/>
      <c r="I63" s="339"/>
      <c r="J63" s="228">
        <f>J39</f>
        <v>681.36</v>
      </c>
    </row>
    <row r="64" spans="2:13" ht="14.25" customHeight="1" x14ac:dyDescent="0.2">
      <c r="B64" s="225" t="s">
        <v>406</v>
      </c>
      <c r="C64" s="337" t="s">
        <v>407</v>
      </c>
      <c r="D64" s="338"/>
      <c r="E64" s="338"/>
      <c r="F64" s="338"/>
      <c r="G64" s="338"/>
      <c r="H64" s="338"/>
      <c r="I64" s="339"/>
      <c r="J64" s="228">
        <f>J50</f>
        <v>1227.1291200000001</v>
      </c>
    </row>
    <row r="65" spans="2:10" ht="14.25" customHeight="1" x14ac:dyDescent="0.2">
      <c r="B65" s="225" t="s">
        <v>408</v>
      </c>
      <c r="C65" s="337" t="s">
        <v>409</v>
      </c>
      <c r="D65" s="338"/>
      <c r="E65" s="338"/>
      <c r="F65" s="338"/>
      <c r="G65" s="338"/>
      <c r="H65" s="338"/>
      <c r="I65" s="339"/>
      <c r="J65" s="228">
        <f>J59</f>
        <v>932.92460000000005</v>
      </c>
    </row>
    <row r="66" spans="2:10" ht="14.25" customHeight="1" x14ac:dyDescent="0.2">
      <c r="B66" s="350" t="s">
        <v>410</v>
      </c>
      <c r="C66" s="338"/>
      <c r="D66" s="338"/>
      <c r="E66" s="338"/>
      <c r="F66" s="338"/>
      <c r="G66" s="338"/>
      <c r="H66" s="338"/>
      <c r="I66" s="339"/>
      <c r="J66" s="230">
        <f>SUM(J63:J65)</f>
        <v>2841.4137200000005</v>
      </c>
    </row>
    <row r="67" spans="2:10" ht="14.25" customHeight="1" x14ac:dyDescent="0.2">
      <c r="B67" s="357"/>
      <c r="C67" s="358"/>
      <c r="D67" s="358"/>
      <c r="E67" s="358"/>
      <c r="F67" s="358"/>
      <c r="G67" s="358"/>
      <c r="H67" s="358"/>
      <c r="I67" s="358"/>
      <c r="J67" s="358"/>
    </row>
    <row r="68" spans="2:10" ht="14.25" customHeight="1" x14ac:dyDescent="0.2">
      <c r="B68" s="351" t="s">
        <v>411</v>
      </c>
      <c r="C68" s="338"/>
      <c r="D68" s="338"/>
      <c r="E68" s="338"/>
      <c r="F68" s="338"/>
      <c r="G68" s="338"/>
      <c r="H68" s="338"/>
      <c r="I68" s="338"/>
      <c r="J68" s="339"/>
    </row>
    <row r="69" spans="2:10" ht="14.25" customHeight="1" x14ac:dyDescent="0.2">
      <c r="B69" s="225">
        <v>3</v>
      </c>
      <c r="C69" s="350" t="s">
        <v>412</v>
      </c>
      <c r="D69" s="338"/>
      <c r="E69" s="338"/>
      <c r="F69" s="338"/>
      <c r="G69" s="338"/>
      <c r="H69" s="339"/>
      <c r="I69" s="225" t="s">
        <v>365</v>
      </c>
      <c r="J69" s="226" t="s">
        <v>366</v>
      </c>
    </row>
    <row r="70" spans="2:10" ht="14.25" customHeight="1" x14ac:dyDescent="0.2">
      <c r="B70" s="225" t="s">
        <v>341</v>
      </c>
      <c r="C70" s="337" t="s">
        <v>413</v>
      </c>
      <c r="D70" s="338"/>
      <c r="E70" s="338"/>
      <c r="F70" s="338"/>
      <c r="G70" s="338"/>
      <c r="H70" s="339"/>
      <c r="I70" s="229">
        <f>(1/12)*5%</f>
        <v>4.1666666666666666E-3</v>
      </c>
      <c r="J70" s="228">
        <f t="shared" ref="J70:J74" si="4">TRUNC(I70*$J$33,2)</f>
        <v>13.89</v>
      </c>
    </row>
    <row r="71" spans="2:10" ht="14.25" customHeight="1" x14ac:dyDescent="0.2">
      <c r="B71" s="225" t="s">
        <v>343</v>
      </c>
      <c r="C71" s="337" t="s">
        <v>414</v>
      </c>
      <c r="D71" s="338"/>
      <c r="E71" s="338"/>
      <c r="F71" s="338"/>
      <c r="G71" s="338"/>
      <c r="H71" s="339"/>
      <c r="I71" s="229">
        <f>I49*I70</f>
        <v>3.3333333333333332E-4</v>
      </c>
      <c r="J71" s="228">
        <f t="shared" si="4"/>
        <v>1.1100000000000001</v>
      </c>
    </row>
    <row r="72" spans="2:10" ht="14.25" customHeight="1" x14ac:dyDescent="0.2">
      <c r="B72" s="225" t="s">
        <v>346</v>
      </c>
      <c r="C72" s="337" t="s">
        <v>415</v>
      </c>
      <c r="D72" s="338"/>
      <c r="E72" s="338"/>
      <c r="F72" s="338"/>
      <c r="G72" s="338"/>
      <c r="H72" s="339"/>
      <c r="I72" s="229">
        <f>((7/30)/12)</f>
        <v>1.9444444444444445E-2</v>
      </c>
      <c r="J72" s="228">
        <f t="shared" si="4"/>
        <v>64.83</v>
      </c>
    </row>
    <row r="73" spans="2:10" ht="14.25" customHeight="1" x14ac:dyDescent="0.2">
      <c r="B73" s="225" t="s">
        <v>348</v>
      </c>
      <c r="C73" s="337" t="s">
        <v>416</v>
      </c>
      <c r="D73" s="338"/>
      <c r="E73" s="338"/>
      <c r="F73" s="338"/>
      <c r="G73" s="338"/>
      <c r="H73" s="339"/>
      <c r="I73" s="234">
        <f>I50*I72</f>
        <v>7.1555555555555565E-3</v>
      </c>
      <c r="J73" s="228">
        <f t="shared" si="4"/>
        <v>23.86</v>
      </c>
    </row>
    <row r="74" spans="2:10" ht="14.25" customHeight="1" x14ac:dyDescent="0.2">
      <c r="B74" s="225" t="s">
        <v>371</v>
      </c>
      <c r="C74" s="359" t="s">
        <v>417</v>
      </c>
      <c r="D74" s="338"/>
      <c r="E74" s="338"/>
      <c r="F74" s="338"/>
      <c r="G74" s="338"/>
      <c r="H74" s="339"/>
      <c r="I74" s="229">
        <v>0.04</v>
      </c>
      <c r="J74" s="228">
        <f t="shared" si="4"/>
        <v>133.38</v>
      </c>
    </row>
    <row r="75" spans="2:10" ht="14.25" customHeight="1" x14ac:dyDescent="0.2">
      <c r="B75" s="350" t="s">
        <v>418</v>
      </c>
      <c r="C75" s="338"/>
      <c r="D75" s="338"/>
      <c r="E75" s="338"/>
      <c r="F75" s="338"/>
      <c r="G75" s="338"/>
      <c r="H75" s="339"/>
      <c r="I75" s="235">
        <f t="shared" ref="I75:J75" si="5">SUM(I70:I74)</f>
        <v>7.1099999999999997E-2</v>
      </c>
      <c r="J75" s="230">
        <f t="shared" si="5"/>
        <v>237.07</v>
      </c>
    </row>
    <row r="76" spans="2:10" ht="14.25" customHeight="1" x14ac:dyDescent="0.2">
      <c r="B76" s="350"/>
      <c r="C76" s="338"/>
      <c r="D76" s="338"/>
      <c r="E76" s="338"/>
      <c r="F76" s="338"/>
      <c r="G76" s="338"/>
      <c r="H76" s="338"/>
      <c r="I76" s="338"/>
      <c r="J76" s="338"/>
    </row>
    <row r="77" spans="2:10" ht="14.25" customHeight="1" x14ac:dyDescent="0.2">
      <c r="B77" s="351" t="s">
        <v>419</v>
      </c>
      <c r="C77" s="338"/>
      <c r="D77" s="338"/>
      <c r="E77" s="338"/>
      <c r="F77" s="338"/>
      <c r="G77" s="338"/>
      <c r="H77" s="338"/>
      <c r="I77" s="338"/>
      <c r="J77" s="339"/>
    </row>
    <row r="78" spans="2:10" ht="14.25" customHeight="1" x14ac:dyDescent="0.2">
      <c r="B78" s="350" t="s">
        <v>420</v>
      </c>
      <c r="C78" s="338"/>
      <c r="D78" s="338"/>
      <c r="E78" s="338"/>
      <c r="F78" s="338"/>
      <c r="G78" s="338"/>
      <c r="H78" s="339"/>
      <c r="I78" s="225" t="s">
        <v>365</v>
      </c>
      <c r="J78" s="226" t="s">
        <v>366</v>
      </c>
    </row>
    <row r="79" spans="2:10" ht="14.25" customHeight="1" x14ac:dyDescent="0.2">
      <c r="B79" s="225" t="s">
        <v>341</v>
      </c>
      <c r="C79" s="337" t="s">
        <v>421</v>
      </c>
      <c r="D79" s="338"/>
      <c r="E79" s="338"/>
      <c r="F79" s="338"/>
      <c r="G79" s="338"/>
      <c r="H79" s="339"/>
      <c r="I79" s="229">
        <f>(1/12/12)+(1/12/12)+(1/12/12/3)</f>
        <v>1.6203703703703703E-2</v>
      </c>
      <c r="J79" s="228">
        <f t="shared" ref="J79:J84" si="6">TRUNC(($J$33)*I79,2)</f>
        <v>54.03</v>
      </c>
    </row>
    <row r="80" spans="2:10" ht="14.25" customHeight="1" x14ac:dyDescent="0.2">
      <c r="B80" s="225" t="s">
        <v>343</v>
      </c>
      <c r="C80" s="337" t="s">
        <v>422</v>
      </c>
      <c r="D80" s="338"/>
      <c r="E80" s="338"/>
      <c r="F80" s="338"/>
      <c r="G80" s="338"/>
      <c r="H80" s="339"/>
      <c r="I80" s="229">
        <f>((1/30))/12</f>
        <v>2.7777777777777779E-3</v>
      </c>
      <c r="J80" s="228">
        <f t="shared" si="6"/>
        <v>9.26</v>
      </c>
    </row>
    <row r="81" spans="2:20" ht="14.25" customHeight="1" x14ac:dyDescent="0.2">
      <c r="B81" s="225" t="s">
        <v>346</v>
      </c>
      <c r="C81" s="337" t="s">
        <v>423</v>
      </c>
      <c r="D81" s="338"/>
      <c r="E81" s="338"/>
      <c r="F81" s="338"/>
      <c r="G81" s="338"/>
      <c r="H81" s="339"/>
      <c r="I81" s="229">
        <f>((5/30)/12)*1.5%</f>
        <v>2.0833333333333332E-4</v>
      </c>
      <c r="J81" s="228">
        <f t="shared" si="6"/>
        <v>0.69</v>
      </c>
    </row>
    <row r="82" spans="2:20" ht="14.25" customHeight="1" x14ac:dyDescent="0.2">
      <c r="B82" s="225" t="s">
        <v>348</v>
      </c>
      <c r="C82" s="337" t="s">
        <v>424</v>
      </c>
      <c r="D82" s="338"/>
      <c r="E82" s="338"/>
      <c r="F82" s="338"/>
      <c r="G82" s="338"/>
      <c r="H82" s="339"/>
      <c r="I82" s="229">
        <f>((15/30)/12)*8%</f>
        <v>3.3333333333333331E-3</v>
      </c>
      <c r="J82" s="228">
        <f t="shared" si="6"/>
        <v>11.11</v>
      </c>
    </row>
    <row r="83" spans="2:20" ht="14.25" customHeight="1" x14ac:dyDescent="0.2">
      <c r="B83" s="225" t="s">
        <v>371</v>
      </c>
      <c r="C83" s="337" t="s">
        <v>425</v>
      </c>
      <c r="D83" s="338"/>
      <c r="E83" s="338"/>
      <c r="F83" s="338"/>
      <c r="G83" s="338"/>
      <c r="H83" s="339"/>
      <c r="I83" s="229">
        <f>(((4*8.33%)+(4*2.78%))/12)*2%</f>
        <v>7.4066666666666671E-4</v>
      </c>
      <c r="J83" s="228">
        <f t="shared" si="6"/>
        <v>2.46</v>
      </c>
    </row>
    <row r="84" spans="2:20" ht="14.25" customHeight="1" x14ac:dyDescent="0.2">
      <c r="B84" s="225" t="s">
        <v>373</v>
      </c>
      <c r="C84" s="337" t="s">
        <v>426</v>
      </c>
      <c r="D84" s="338"/>
      <c r="E84" s="338"/>
      <c r="F84" s="338"/>
      <c r="G84" s="338"/>
      <c r="H84" s="339"/>
      <c r="I84" s="229">
        <v>0</v>
      </c>
      <c r="J84" s="228">
        <f t="shared" si="6"/>
        <v>0</v>
      </c>
    </row>
    <row r="85" spans="2:20" ht="14.25" customHeight="1" x14ac:dyDescent="0.2">
      <c r="B85" s="350" t="s">
        <v>427</v>
      </c>
      <c r="C85" s="338"/>
      <c r="D85" s="338"/>
      <c r="E85" s="338"/>
      <c r="F85" s="338"/>
      <c r="G85" s="338"/>
      <c r="H85" s="339"/>
      <c r="I85" s="235">
        <f t="shared" ref="I85:J85" si="7">SUM(I79:I84)</f>
        <v>2.3263814814814817E-2</v>
      </c>
      <c r="J85" s="230">
        <f t="shared" si="7"/>
        <v>77.55</v>
      </c>
    </row>
    <row r="86" spans="2:20" ht="14.25" customHeight="1" x14ac:dyDescent="0.25">
      <c r="B86" s="363"/>
      <c r="C86" s="338"/>
      <c r="D86" s="338"/>
      <c r="E86" s="338"/>
      <c r="F86" s="338"/>
      <c r="G86" s="338"/>
      <c r="H86" s="338"/>
      <c r="I86" s="338"/>
      <c r="J86" s="338"/>
      <c r="T86" s="266"/>
    </row>
    <row r="87" spans="2:20" ht="14.25" customHeight="1" x14ac:dyDescent="0.2">
      <c r="B87" s="350" t="s">
        <v>428</v>
      </c>
      <c r="C87" s="338"/>
      <c r="D87" s="338"/>
      <c r="E87" s="338"/>
      <c r="F87" s="338"/>
      <c r="G87" s="338"/>
      <c r="H87" s="339"/>
      <c r="I87" s="225" t="s">
        <v>365</v>
      </c>
      <c r="J87" s="226" t="s">
        <v>366</v>
      </c>
    </row>
    <row r="88" spans="2:20" ht="14.25" customHeight="1" x14ac:dyDescent="0.2">
      <c r="B88" s="225" t="s">
        <v>341</v>
      </c>
      <c r="C88" s="359" t="s">
        <v>429</v>
      </c>
      <c r="D88" s="338"/>
      <c r="E88" s="338"/>
      <c r="F88" s="338"/>
      <c r="G88" s="338"/>
      <c r="H88" s="339"/>
      <c r="I88" s="229">
        <v>0</v>
      </c>
      <c r="J88" s="228">
        <v>0</v>
      </c>
    </row>
    <row r="89" spans="2:20" ht="14.25" customHeight="1" x14ac:dyDescent="0.2">
      <c r="B89" s="350" t="s">
        <v>430</v>
      </c>
      <c r="C89" s="338"/>
      <c r="D89" s="338"/>
      <c r="E89" s="338"/>
      <c r="F89" s="338"/>
      <c r="G89" s="338"/>
      <c r="H89" s="339"/>
      <c r="I89" s="235">
        <v>0</v>
      </c>
      <c r="J89" s="230">
        <v>0</v>
      </c>
    </row>
    <row r="90" spans="2:20" ht="14.25" customHeight="1" x14ac:dyDescent="0.2">
      <c r="B90" s="360"/>
      <c r="C90" s="344"/>
      <c r="D90" s="344"/>
      <c r="E90" s="344"/>
      <c r="F90" s="344"/>
      <c r="G90" s="344"/>
      <c r="H90" s="344"/>
      <c r="I90" s="344"/>
      <c r="J90" s="344"/>
    </row>
    <row r="91" spans="2:20" ht="14.25" customHeight="1" x14ac:dyDescent="0.2">
      <c r="B91" s="342" t="s">
        <v>431</v>
      </c>
      <c r="C91" s="338"/>
      <c r="D91" s="338"/>
      <c r="E91" s="338"/>
      <c r="F91" s="338"/>
      <c r="G91" s="338"/>
      <c r="H91" s="338"/>
      <c r="I91" s="338"/>
      <c r="J91" s="339"/>
    </row>
    <row r="92" spans="2:20" ht="14.25" customHeight="1" x14ac:dyDescent="0.2">
      <c r="B92" s="350" t="s">
        <v>432</v>
      </c>
      <c r="C92" s="338"/>
      <c r="D92" s="338"/>
      <c r="E92" s="338"/>
      <c r="F92" s="338"/>
      <c r="G92" s="338"/>
      <c r="H92" s="338"/>
      <c r="I92" s="339"/>
      <c r="J92" s="226" t="s">
        <v>366</v>
      </c>
    </row>
    <row r="93" spans="2:20" ht="14.25" customHeight="1" x14ac:dyDescent="0.2">
      <c r="B93" s="225" t="s">
        <v>433</v>
      </c>
      <c r="C93" s="337" t="s">
        <v>434</v>
      </c>
      <c r="D93" s="338"/>
      <c r="E93" s="338"/>
      <c r="F93" s="338"/>
      <c r="G93" s="338"/>
      <c r="H93" s="338"/>
      <c r="I93" s="339"/>
      <c r="J93" s="228">
        <f>J85</f>
        <v>77.55</v>
      </c>
    </row>
    <row r="94" spans="2:20" ht="14.25" customHeight="1" x14ac:dyDescent="0.2">
      <c r="B94" s="242" t="s">
        <v>435</v>
      </c>
      <c r="C94" s="361" t="s">
        <v>436</v>
      </c>
      <c r="D94" s="358"/>
      <c r="E94" s="358"/>
      <c r="F94" s="358"/>
      <c r="G94" s="358"/>
      <c r="H94" s="358"/>
      <c r="I94" s="362"/>
      <c r="J94" s="243">
        <f>J89</f>
        <v>0</v>
      </c>
    </row>
    <row r="95" spans="2:20" ht="14.25" customHeight="1" x14ac:dyDescent="0.2">
      <c r="B95" s="369" t="s">
        <v>437</v>
      </c>
      <c r="C95" s="370"/>
      <c r="D95" s="370"/>
      <c r="E95" s="370"/>
      <c r="F95" s="370"/>
      <c r="G95" s="370"/>
      <c r="H95" s="370"/>
      <c r="I95" s="370"/>
      <c r="J95" s="244">
        <f>SUM(J93:J94)</f>
        <v>77.55</v>
      </c>
    </row>
    <row r="96" spans="2:20" ht="14.25" customHeight="1" x14ac:dyDescent="0.2">
      <c r="B96" s="371" t="s">
        <v>469</v>
      </c>
      <c r="C96" s="371"/>
      <c r="D96" s="371"/>
      <c r="E96" s="371"/>
      <c r="F96" s="371"/>
      <c r="G96" s="371"/>
      <c r="H96" s="371"/>
      <c r="I96" s="371"/>
      <c r="J96" s="245">
        <f>J33+J66+J75+J95</f>
        <v>6490.6237200000005</v>
      </c>
    </row>
    <row r="97" spans="2:10" ht="14.25" customHeight="1" x14ac:dyDescent="0.2">
      <c r="B97" s="368" t="s">
        <v>439</v>
      </c>
      <c r="C97" s="365"/>
      <c r="D97" s="365"/>
      <c r="E97" s="365"/>
      <c r="F97" s="365"/>
      <c r="G97" s="365"/>
      <c r="H97" s="365"/>
      <c r="I97" s="365"/>
      <c r="J97" s="365"/>
    </row>
    <row r="98" spans="2:10" ht="14.25" customHeight="1" x14ac:dyDescent="0.2">
      <c r="B98" s="246">
        <v>5</v>
      </c>
      <c r="C98" s="366" t="s">
        <v>440</v>
      </c>
      <c r="D98" s="365"/>
      <c r="E98" s="365"/>
      <c r="F98" s="365"/>
      <c r="G98" s="365"/>
      <c r="H98" s="365"/>
      <c r="I98" s="246"/>
      <c r="J98" s="247" t="s">
        <v>366</v>
      </c>
    </row>
    <row r="99" spans="2:10" ht="14.25" customHeight="1" x14ac:dyDescent="0.2">
      <c r="B99" s="246" t="s">
        <v>341</v>
      </c>
      <c r="C99" s="364" t="s">
        <v>441</v>
      </c>
      <c r="D99" s="365"/>
      <c r="E99" s="365"/>
      <c r="F99" s="365"/>
      <c r="G99" s="365"/>
      <c r="H99" s="365"/>
      <c r="I99" s="249">
        <v>0</v>
      </c>
      <c r="J99" s="250">
        <v>80</v>
      </c>
    </row>
    <row r="100" spans="2:10" ht="14.25" customHeight="1" x14ac:dyDescent="0.2">
      <c r="B100" s="246" t="s">
        <v>343</v>
      </c>
      <c r="C100" s="364" t="s">
        <v>442</v>
      </c>
      <c r="D100" s="365"/>
      <c r="E100" s="365"/>
      <c r="F100" s="365"/>
      <c r="G100" s="365"/>
      <c r="H100" s="365"/>
      <c r="I100" s="249">
        <v>0</v>
      </c>
      <c r="J100" s="250">
        <v>80</v>
      </c>
    </row>
    <row r="101" spans="2:10" ht="14.25" customHeight="1" x14ac:dyDescent="0.2">
      <c r="B101" s="251" t="s">
        <v>346</v>
      </c>
      <c r="C101" s="364" t="s">
        <v>443</v>
      </c>
      <c r="D101" s="365"/>
      <c r="E101" s="365"/>
      <c r="F101" s="365"/>
      <c r="G101" s="365"/>
      <c r="H101" s="365"/>
      <c r="I101" s="252" t="s">
        <v>395</v>
      </c>
      <c r="J101" s="250">
        <v>0</v>
      </c>
    </row>
    <row r="102" spans="2:10" ht="14.25" customHeight="1" x14ac:dyDescent="0.2">
      <c r="B102" s="251" t="s">
        <v>348</v>
      </c>
      <c r="C102" s="364" t="s">
        <v>374</v>
      </c>
      <c r="D102" s="365"/>
      <c r="E102" s="365"/>
      <c r="F102" s="365"/>
      <c r="G102" s="365"/>
      <c r="H102" s="365"/>
      <c r="I102" s="252" t="s">
        <v>395</v>
      </c>
      <c r="J102" s="250">
        <v>0</v>
      </c>
    </row>
    <row r="103" spans="2:10" ht="14.25" customHeight="1" x14ac:dyDescent="0.2">
      <c r="B103" s="366" t="s">
        <v>444</v>
      </c>
      <c r="C103" s="365"/>
      <c r="D103" s="365"/>
      <c r="E103" s="365"/>
      <c r="F103" s="365"/>
      <c r="G103" s="365"/>
      <c r="H103" s="365"/>
      <c r="I103" s="253" t="s">
        <v>395</v>
      </c>
      <c r="J103" s="254">
        <f>SUM(J99:J102)</f>
        <v>160</v>
      </c>
    </row>
    <row r="104" spans="2:10" ht="14.25" customHeight="1" x14ac:dyDescent="0.2">
      <c r="B104" s="367"/>
      <c r="C104" s="365"/>
      <c r="D104" s="365"/>
      <c r="E104" s="365"/>
      <c r="F104" s="365"/>
      <c r="G104" s="365"/>
      <c r="H104" s="365"/>
      <c r="I104" s="365"/>
      <c r="J104" s="365"/>
    </row>
    <row r="105" spans="2:10" ht="14.25" customHeight="1" x14ac:dyDescent="0.2">
      <c r="B105" s="368" t="s">
        <v>445</v>
      </c>
      <c r="C105" s="365"/>
      <c r="D105" s="365"/>
      <c r="E105" s="365"/>
      <c r="F105" s="365"/>
      <c r="G105" s="365"/>
      <c r="H105" s="365"/>
      <c r="I105" s="365"/>
      <c r="J105" s="365"/>
    </row>
    <row r="106" spans="2:10" ht="14.25" customHeight="1" x14ac:dyDescent="0.2">
      <c r="B106" s="246">
        <v>6</v>
      </c>
      <c r="C106" s="366" t="s">
        <v>446</v>
      </c>
      <c r="D106" s="365"/>
      <c r="E106" s="365"/>
      <c r="F106" s="365"/>
      <c r="G106" s="365"/>
      <c r="H106" s="365"/>
      <c r="I106" s="246" t="s">
        <v>365</v>
      </c>
      <c r="J106" s="247" t="s">
        <v>366</v>
      </c>
    </row>
    <row r="107" spans="2:10" ht="14.25" customHeight="1" x14ac:dyDescent="0.2">
      <c r="B107" s="246" t="s">
        <v>341</v>
      </c>
      <c r="C107" s="372" t="s">
        <v>447</v>
      </c>
      <c r="D107" s="365"/>
      <c r="E107" s="365"/>
      <c r="F107" s="365"/>
      <c r="G107" s="365"/>
      <c r="H107" s="365"/>
      <c r="I107" s="255">
        <v>0.03</v>
      </c>
      <c r="J107" s="250">
        <f>TRUNC(((J131)*I107),2)</f>
        <v>199.51</v>
      </c>
    </row>
    <row r="108" spans="2:10" ht="14.25" customHeight="1" x14ac:dyDescent="0.2">
      <c r="B108" s="246" t="s">
        <v>343</v>
      </c>
      <c r="C108" s="372" t="s">
        <v>448</v>
      </c>
      <c r="D108" s="365"/>
      <c r="E108" s="365"/>
      <c r="F108" s="365"/>
      <c r="G108" s="365"/>
      <c r="H108" s="365"/>
      <c r="I108" s="255">
        <v>0.06</v>
      </c>
      <c r="J108" s="250">
        <f>TRUNC(((J131+J107)*I108),2)</f>
        <v>411</v>
      </c>
    </row>
    <row r="109" spans="2:10" ht="14.25" customHeight="1" x14ac:dyDescent="0.2">
      <c r="B109" s="246" t="s">
        <v>346</v>
      </c>
      <c r="C109" s="374" t="s">
        <v>449</v>
      </c>
      <c r="D109" s="365"/>
      <c r="E109" s="365"/>
      <c r="F109" s="365"/>
      <c r="G109" s="365"/>
      <c r="H109" s="365"/>
      <c r="I109" s="249"/>
      <c r="J109" s="257"/>
    </row>
    <row r="110" spans="2:10" ht="14.25" customHeight="1" x14ac:dyDescent="0.2">
      <c r="B110" s="246" t="s">
        <v>450</v>
      </c>
      <c r="C110" s="372" t="s">
        <v>451</v>
      </c>
      <c r="D110" s="365"/>
      <c r="E110" s="365"/>
      <c r="F110" s="365"/>
      <c r="G110" s="365"/>
      <c r="H110" s="365"/>
      <c r="I110" s="255">
        <v>6.4999999999999997E-3</v>
      </c>
      <c r="J110" s="250">
        <f>TRUNC(I110*((J131+J107+J108)/(1-I115)),2)</f>
        <v>51.66</v>
      </c>
    </row>
    <row r="111" spans="2:10" ht="14.25" customHeight="1" x14ac:dyDescent="0.2">
      <c r="B111" s="246" t="s">
        <v>452</v>
      </c>
      <c r="C111" s="372" t="s">
        <v>453</v>
      </c>
      <c r="D111" s="365"/>
      <c r="E111" s="365"/>
      <c r="F111" s="365"/>
      <c r="G111" s="365"/>
      <c r="H111" s="365"/>
      <c r="I111" s="255">
        <v>0.03</v>
      </c>
      <c r="J111" s="250">
        <f>TRUNC(I111*(J131+J107+J108)/(1-I115),2)</f>
        <v>238.46</v>
      </c>
    </row>
    <row r="112" spans="2:10" ht="14.25" customHeight="1" x14ac:dyDescent="0.2">
      <c r="B112" s="246" t="s">
        <v>454</v>
      </c>
      <c r="C112" s="372" t="s">
        <v>455</v>
      </c>
      <c r="D112" s="365"/>
      <c r="E112" s="365"/>
      <c r="F112" s="365"/>
      <c r="G112" s="365"/>
      <c r="H112" s="365"/>
      <c r="I112" s="255">
        <v>0.05</v>
      </c>
      <c r="J112" s="250">
        <f>TRUNC(I112*(J131+J107+J108)/(1-I115),2)</f>
        <v>397.43</v>
      </c>
    </row>
    <row r="113" spans="2:10" ht="14.25" customHeight="1" x14ac:dyDescent="0.2">
      <c r="B113" s="366" t="s">
        <v>456</v>
      </c>
      <c r="C113" s="365"/>
      <c r="D113" s="365"/>
      <c r="E113" s="365"/>
      <c r="F113" s="365"/>
      <c r="G113" s="365"/>
      <c r="H113" s="365"/>
      <c r="I113" s="255">
        <f t="shared" ref="I113:J113" si="8">SUM(I107:I112)</f>
        <v>0.17649999999999999</v>
      </c>
      <c r="J113" s="254">
        <f t="shared" si="8"/>
        <v>1298.06</v>
      </c>
    </row>
    <row r="114" spans="2:10" ht="14.25" customHeight="1" x14ac:dyDescent="0.2">
      <c r="B114" s="252"/>
      <c r="C114" s="372"/>
      <c r="D114" s="373"/>
      <c r="E114" s="373"/>
      <c r="F114" s="373"/>
      <c r="G114" s="373"/>
      <c r="H114" s="373"/>
      <c r="I114" s="373"/>
      <c r="J114" s="373"/>
    </row>
    <row r="115" spans="2:10" ht="14.25" customHeight="1" x14ac:dyDescent="0.2">
      <c r="B115" s="246" t="s">
        <v>457</v>
      </c>
      <c r="C115" s="374" t="s">
        <v>458</v>
      </c>
      <c r="D115" s="365"/>
      <c r="E115" s="365"/>
      <c r="F115" s="365"/>
      <c r="G115" s="365"/>
      <c r="H115" s="365"/>
      <c r="I115" s="258">
        <f>I110+I111+I112</f>
        <v>8.6499999999999994E-2</v>
      </c>
      <c r="J115" s="254"/>
    </row>
    <row r="116" spans="2:10" ht="14.25" customHeight="1" x14ac:dyDescent="0.2">
      <c r="B116" s="246"/>
      <c r="C116" s="374">
        <v>100</v>
      </c>
      <c r="D116" s="373"/>
      <c r="E116" s="373"/>
      <c r="F116" s="373"/>
      <c r="G116" s="373"/>
      <c r="H116" s="373"/>
      <c r="I116" s="258"/>
      <c r="J116" s="254"/>
    </row>
    <row r="117" spans="2:10" ht="14.25" customHeight="1" x14ac:dyDescent="0.2">
      <c r="B117" s="248"/>
      <c r="C117" s="256"/>
      <c r="D117" s="256"/>
      <c r="E117" s="256"/>
      <c r="F117" s="256"/>
      <c r="G117" s="256"/>
      <c r="H117" s="256"/>
      <c r="I117" s="258"/>
      <c r="J117" s="254"/>
    </row>
    <row r="118" spans="2:10" ht="14.25" customHeight="1" x14ac:dyDescent="0.2">
      <c r="B118" s="246" t="s">
        <v>459</v>
      </c>
      <c r="C118" s="374" t="s">
        <v>460</v>
      </c>
      <c r="D118" s="373"/>
      <c r="E118" s="373"/>
      <c r="F118" s="373"/>
      <c r="G118" s="373"/>
      <c r="H118" s="373"/>
      <c r="I118" s="258"/>
      <c r="J118" s="254">
        <f>J33+J66+J75+J95+J103+J107+J108</f>
        <v>7261.1337200000007</v>
      </c>
    </row>
    <row r="119" spans="2:10" ht="14.25" customHeight="1" x14ac:dyDescent="0.2">
      <c r="B119" s="246"/>
      <c r="C119" s="256"/>
      <c r="D119" s="256"/>
      <c r="E119" s="256"/>
      <c r="F119" s="256"/>
      <c r="G119" s="256"/>
      <c r="H119" s="256"/>
      <c r="I119" s="258"/>
      <c r="J119" s="254"/>
    </row>
    <row r="120" spans="2:10" ht="14.25" customHeight="1" x14ac:dyDescent="0.2">
      <c r="B120" s="246" t="s">
        <v>461</v>
      </c>
      <c r="C120" s="374" t="s">
        <v>462</v>
      </c>
      <c r="D120" s="373"/>
      <c r="E120" s="373"/>
      <c r="F120" s="373"/>
      <c r="G120" s="373"/>
      <c r="H120" s="373"/>
      <c r="I120" s="258"/>
      <c r="J120" s="254">
        <f>TRUNC(J118/(1-I115),2)</f>
        <v>7948.69</v>
      </c>
    </row>
    <row r="121" spans="2:10" ht="14.25" customHeight="1" x14ac:dyDescent="0.2">
      <c r="B121" s="246"/>
      <c r="C121" s="256"/>
      <c r="D121" s="256"/>
      <c r="E121" s="256"/>
      <c r="F121" s="256"/>
      <c r="G121" s="256"/>
      <c r="H121" s="256"/>
      <c r="I121" s="258"/>
      <c r="J121" s="254"/>
    </row>
    <row r="122" spans="2:10" ht="14.25" customHeight="1" x14ac:dyDescent="0.2">
      <c r="B122" s="246"/>
      <c r="C122" s="374" t="s">
        <v>463</v>
      </c>
      <c r="D122" s="365"/>
      <c r="E122" s="365"/>
      <c r="F122" s="365"/>
      <c r="G122" s="365"/>
      <c r="H122" s="365"/>
      <c r="I122" s="258"/>
      <c r="J122" s="254">
        <f>J120-J118</f>
        <v>687.55627999999888</v>
      </c>
    </row>
    <row r="123" spans="2:10" ht="14.25" customHeight="1" x14ac:dyDescent="0.2">
      <c r="B123" s="252"/>
      <c r="C123" s="252"/>
      <c r="D123" s="252"/>
      <c r="E123" s="252"/>
      <c r="F123" s="252"/>
      <c r="G123" s="252"/>
      <c r="H123" s="252"/>
      <c r="I123" s="252"/>
      <c r="J123" s="254"/>
    </row>
    <row r="124" spans="2:10" ht="14.25" customHeight="1" x14ac:dyDescent="0.2">
      <c r="B124" s="376" t="s">
        <v>464</v>
      </c>
      <c r="C124" s="365"/>
      <c r="D124" s="365"/>
      <c r="E124" s="365"/>
      <c r="F124" s="365"/>
      <c r="G124" s="365"/>
      <c r="H124" s="365"/>
      <c r="I124" s="365"/>
      <c r="J124" s="365"/>
    </row>
    <row r="125" spans="2:10" ht="14.25" customHeight="1" x14ac:dyDescent="0.2">
      <c r="B125" s="366" t="s">
        <v>465</v>
      </c>
      <c r="C125" s="365"/>
      <c r="D125" s="365"/>
      <c r="E125" s="365"/>
      <c r="F125" s="365"/>
      <c r="G125" s="365"/>
      <c r="H125" s="365"/>
      <c r="I125" s="365"/>
      <c r="J125" s="247" t="s">
        <v>366</v>
      </c>
    </row>
    <row r="126" spans="2:10" ht="14.25" customHeight="1" x14ac:dyDescent="0.2">
      <c r="B126" s="252" t="s">
        <v>341</v>
      </c>
      <c r="C126" s="372" t="s">
        <v>363</v>
      </c>
      <c r="D126" s="365"/>
      <c r="E126" s="365"/>
      <c r="F126" s="365"/>
      <c r="G126" s="365"/>
      <c r="H126" s="365"/>
      <c r="I126" s="365"/>
      <c r="J126" s="250">
        <f>J33</f>
        <v>3334.59</v>
      </c>
    </row>
    <row r="127" spans="2:10" ht="14.25" customHeight="1" x14ac:dyDescent="0.2">
      <c r="B127" s="252" t="s">
        <v>343</v>
      </c>
      <c r="C127" s="372" t="s">
        <v>376</v>
      </c>
      <c r="D127" s="365"/>
      <c r="E127" s="365"/>
      <c r="F127" s="365"/>
      <c r="G127" s="365"/>
      <c r="H127" s="365"/>
      <c r="I127" s="365"/>
      <c r="J127" s="250">
        <f>J66</f>
        <v>2841.4137200000005</v>
      </c>
    </row>
    <row r="128" spans="2:10" ht="14.25" customHeight="1" x14ac:dyDescent="0.2">
      <c r="B128" s="252" t="s">
        <v>346</v>
      </c>
      <c r="C128" s="372" t="s">
        <v>411</v>
      </c>
      <c r="D128" s="365"/>
      <c r="E128" s="365"/>
      <c r="F128" s="365"/>
      <c r="G128" s="365"/>
      <c r="H128" s="365"/>
      <c r="I128" s="365"/>
      <c r="J128" s="250">
        <f>J75</f>
        <v>237.07</v>
      </c>
    </row>
    <row r="129" spans="2:10" ht="14.25" customHeight="1" x14ac:dyDescent="0.2">
      <c r="B129" s="252" t="s">
        <v>348</v>
      </c>
      <c r="C129" s="372" t="s">
        <v>419</v>
      </c>
      <c r="D129" s="365"/>
      <c r="E129" s="365"/>
      <c r="F129" s="365"/>
      <c r="G129" s="365"/>
      <c r="H129" s="365"/>
      <c r="I129" s="365"/>
      <c r="J129" s="250">
        <f>J95</f>
        <v>77.55</v>
      </c>
    </row>
    <row r="130" spans="2:10" ht="14.25" customHeight="1" x14ac:dyDescent="0.2">
      <c r="B130" s="252" t="s">
        <v>371</v>
      </c>
      <c r="C130" s="372" t="s">
        <v>439</v>
      </c>
      <c r="D130" s="365"/>
      <c r="E130" s="365"/>
      <c r="F130" s="365"/>
      <c r="G130" s="365"/>
      <c r="H130" s="365"/>
      <c r="I130" s="365"/>
      <c r="J130" s="250">
        <f>J103</f>
        <v>160</v>
      </c>
    </row>
    <row r="131" spans="2:10" ht="14.25" customHeight="1" x14ac:dyDescent="0.2">
      <c r="B131" s="246"/>
      <c r="C131" s="366" t="s">
        <v>466</v>
      </c>
      <c r="D131" s="365"/>
      <c r="E131" s="365"/>
      <c r="F131" s="365"/>
      <c r="G131" s="365"/>
      <c r="H131" s="365"/>
      <c r="I131" s="365"/>
      <c r="J131" s="254">
        <f>SUM(J126:J130)</f>
        <v>6650.6237200000005</v>
      </c>
    </row>
    <row r="132" spans="2:10" ht="14.25" customHeight="1" x14ac:dyDescent="0.2">
      <c r="B132" s="252" t="s">
        <v>373</v>
      </c>
      <c r="C132" s="372" t="s">
        <v>445</v>
      </c>
      <c r="D132" s="365"/>
      <c r="E132" s="365"/>
      <c r="F132" s="365"/>
      <c r="G132" s="365"/>
      <c r="H132" s="365"/>
      <c r="I132" s="365"/>
      <c r="J132" s="250">
        <f>J113</f>
        <v>1298.06</v>
      </c>
    </row>
    <row r="133" spans="2:10" ht="14.25" customHeight="1" x14ac:dyDescent="0.2">
      <c r="B133" s="375" t="s">
        <v>467</v>
      </c>
      <c r="C133" s="365"/>
      <c r="D133" s="365"/>
      <c r="E133" s="365"/>
      <c r="F133" s="365"/>
      <c r="G133" s="365"/>
      <c r="H133" s="365"/>
      <c r="I133" s="365"/>
      <c r="J133" s="259">
        <f>TRUNC(J131+J132,2)</f>
        <v>7948.68</v>
      </c>
    </row>
    <row r="134" spans="2:10" ht="14.25" customHeight="1" x14ac:dyDescent="0.2">
      <c r="B134" s="260"/>
      <c r="C134" s="260"/>
      <c r="D134" s="260"/>
      <c r="E134" s="260"/>
      <c r="F134" s="260"/>
      <c r="G134" s="260"/>
      <c r="H134" s="260"/>
      <c r="I134" s="260"/>
      <c r="J134" s="261"/>
    </row>
    <row r="135" spans="2:10" ht="14.25" customHeight="1" x14ac:dyDescent="0.2">
      <c r="B135" s="260"/>
      <c r="C135" s="260"/>
      <c r="D135" s="260"/>
      <c r="E135" s="260"/>
      <c r="F135" s="260"/>
      <c r="G135" s="260"/>
      <c r="H135" s="260"/>
      <c r="I135" s="260"/>
      <c r="J135" s="262"/>
    </row>
    <row r="136" spans="2:10" ht="14.25" customHeight="1" x14ac:dyDescent="0.2">
      <c r="B136" s="263"/>
      <c r="C136" s="264"/>
      <c r="D136" s="260"/>
      <c r="E136" s="260"/>
      <c r="F136" s="260"/>
      <c r="G136" s="260"/>
      <c r="H136" s="260"/>
      <c r="I136" s="260"/>
      <c r="J136" s="262"/>
    </row>
    <row r="137" spans="2:10" ht="14.25" customHeight="1" x14ac:dyDescent="0.25">
      <c r="B137" s="263"/>
      <c r="C137" s="263"/>
      <c r="D137" s="265"/>
    </row>
    <row r="138" spans="2:10" ht="14.25" customHeight="1" x14ac:dyDescent="0.25">
      <c r="B138" s="267"/>
      <c r="C138" s="260"/>
      <c r="D138" s="260"/>
    </row>
    <row r="139" spans="2:10" ht="14.25" customHeight="1" x14ac:dyDescent="0.25">
      <c r="B139" s="267"/>
      <c r="C139" s="260"/>
      <c r="D139" s="260"/>
    </row>
    <row r="140" spans="2:10" ht="14.25" customHeight="1" x14ac:dyDescent="0.25"/>
    <row r="141" spans="2:10" ht="14.25" customHeight="1" x14ac:dyDescent="0.25"/>
    <row r="142" spans="2:10" ht="14.25" customHeight="1" x14ac:dyDescent="0.25"/>
    <row r="143" spans="2:10" ht="14.25" customHeight="1" x14ac:dyDescent="0.25"/>
    <row r="144" spans="2:10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39">
    <mergeCell ref="C129:I129"/>
    <mergeCell ref="C130:I130"/>
    <mergeCell ref="C131:I131"/>
    <mergeCell ref="C132:I132"/>
    <mergeCell ref="B133:I133"/>
    <mergeCell ref="C122:H122"/>
    <mergeCell ref="B124:J124"/>
    <mergeCell ref="B125:I125"/>
    <mergeCell ref="C126:I126"/>
    <mergeCell ref="C127:I127"/>
    <mergeCell ref="C128:I128"/>
    <mergeCell ref="B113:H113"/>
    <mergeCell ref="C114:J114"/>
    <mergeCell ref="C115:H115"/>
    <mergeCell ref="C116:H116"/>
    <mergeCell ref="C118:H118"/>
    <mergeCell ref="C120:H120"/>
    <mergeCell ref="C107:H107"/>
    <mergeCell ref="C108:H108"/>
    <mergeCell ref="C109:H109"/>
    <mergeCell ref="C110:H110"/>
    <mergeCell ref="C111:H111"/>
    <mergeCell ref="C112:H112"/>
    <mergeCell ref="C101:H101"/>
    <mergeCell ref="C102:H102"/>
    <mergeCell ref="B103:H103"/>
    <mergeCell ref="B104:J104"/>
    <mergeCell ref="B105:J105"/>
    <mergeCell ref="C106:H106"/>
    <mergeCell ref="B95:I95"/>
    <mergeCell ref="B96:I96"/>
    <mergeCell ref="B97:J97"/>
    <mergeCell ref="C98:H98"/>
    <mergeCell ref="C99:H99"/>
    <mergeCell ref="C100:H100"/>
    <mergeCell ref="B89:H89"/>
    <mergeCell ref="B90:J90"/>
    <mergeCell ref="B91:J91"/>
    <mergeCell ref="B92:I92"/>
    <mergeCell ref="C93:I93"/>
    <mergeCell ref="C94:I94"/>
    <mergeCell ref="C83:H83"/>
    <mergeCell ref="C84:H84"/>
    <mergeCell ref="B85:H85"/>
    <mergeCell ref="B86:J86"/>
    <mergeCell ref="B87:H87"/>
    <mergeCell ref="C88:H88"/>
    <mergeCell ref="B77:J77"/>
    <mergeCell ref="B78:H78"/>
    <mergeCell ref="C79:H79"/>
    <mergeCell ref="C80:H80"/>
    <mergeCell ref="C81:H81"/>
    <mergeCell ref="C82:H82"/>
    <mergeCell ref="C71:H71"/>
    <mergeCell ref="C72:H72"/>
    <mergeCell ref="C73:H73"/>
    <mergeCell ref="C74:H74"/>
    <mergeCell ref="B75:H75"/>
    <mergeCell ref="B76:J76"/>
    <mergeCell ref="C65:I65"/>
    <mergeCell ref="B66:I66"/>
    <mergeCell ref="B67:J67"/>
    <mergeCell ref="B68:J68"/>
    <mergeCell ref="C69:H69"/>
    <mergeCell ref="C70:H70"/>
    <mergeCell ref="B59:I59"/>
    <mergeCell ref="B60:J60"/>
    <mergeCell ref="B61:J61"/>
    <mergeCell ref="B62:I62"/>
    <mergeCell ref="C63:I63"/>
    <mergeCell ref="C64:I64"/>
    <mergeCell ref="C53:H53"/>
    <mergeCell ref="C54:H54"/>
    <mergeCell ref="C55:H55"/>
    <mergeCell ref="C56:H56"/>
    <mergeCell ref="C57:H57"/>
    <mergeCell ref="C58:H58"/>
    <mergeCell ref="C47:H47"/>
    <mergeCell ref="C48:H48"/>
    <mergeCell ref="C49:H49"/>
    <mergeCell ref="B50:H50"/>
    <mergeCell ref="B51:J51"/>
    <mergeCell ref="B52:H52"/>
    <mergeCell ref="B41:H41"/>
    <mergeCell ref="C42:H42"/>
    <mergeCell ref="C43:H43"/>
    <mergeCell ref="C44:H44"/>
    <mergeCell ref="C45:H45"/>
    <mergeCell ref="C46:H46"/>
    <mergeCell ref="B35:J35"/>
    <mergeCell ref="B36:H36"/>
    <mergeCell ref="C37:H37"/>
    <mergeCell ref="C38:H38"/>
    <mergeCell ref="B39:H39"/>
    <mergeCell ref="B40:J40"/>
    <mergeCell ref="C28:H28"/>
    <mergeCell ref="C29:H29"/>
    <mergeCell ref="C30:H30"/>
    <mergeCell ref="C31:H31"/>
    <mergeCell ref="C32:H32"/>
    <mergeCell ref="B33:I33"/>
    <mergeCell ref="C23:H23"/>
    <mergeCell ref="I23:J23"/>
    <mergeCell ref="B24:J24"/>
    <mergeCell ref="B25:J25"/>
    <mergeCell ref="C26:H26"/>
    <mergeCell ref="C27:H27"/>
    <mergeCell ref="C20:H20"/>
    <mergeCell ref="I20:J20"/>
    <mergeCell ref="C21:H21"/>
    <mergeCell ref="I21:J21"/>
    <mergeCell ref="C22:H22"/>
    <mergeCell ref="I22:J22"/>
    <mergeCell ref="B16:C16"/>
    <mergeCell ref="D16:E16"/>
    <mergeCell ref="F16:J16"/>
    <mergeCell ref="B18:J18"/>
    <mergeCell ref="C19:H19"/>
    <mergeCell ref="I19:J19"/>
    <mergeCell ref="B14:J14"/>
    <mergeCell ref="B15:C15"/>
    <mergeCell ref="D15:E15"/>
    <mergeCell ref="F15:J15"/>
    <mergeCell ref="B7:J7"/>
    <mergeCell ref="B8:J8"/>
    <mergeCell ref="C9:H9"/>
    <mergeCell ref="I9:J9"/>
    <mergeCell ref="C10:H10"/>
    <mergeCell ref="I10:J10"/>
    <mergeCell ref="B1:J1"/>
    <mergeCell ref="B2:J2"/>
    <mergeCell ref="B3:J3"/>
    <mergeCell ref="B4:J4"/>
    <mergeCell ref="B5:J5"/>
    <mergeCell ref="B6:J6"/>
    <mergeCell ref="C11:H11"/>
    <mergeCell ref="I11:J11"/>
    <mergeCell ref="C12:H12"/>
    <mergeCell ref="I12:J12"/>
  </mergeCells>
  <pageMargins left="0.511811024" right="0.511811024" top="0.78740157499999996" bottom="0.78740157499999996" header="0" footer="0"/>
  <pageSetup scale="39" orientation="landscape" r:id="rId1"/>
  <rowBreaks count="1" manualBreakCount="1">
    <brk id="6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1000"/>
  <sheetViews>
    <sheetView showGridLines="0" view="pageBreakPreview" topLeftCell="A53" zoomScale="60" zoomScaleNormal="100" workbookViewId="0">
      <selection activeCell="B113" sqref="B113:H113"/>
    </sheetView>
  </sheetViews>
  <sheetFormatPr defaultColWidth="12.5703125" defaultRowHeight="15.75" customHeight="1" x14ac:dyDescent="0.25"/>
  <cols>
    <col min="1" max="1" width="7.5703125" style="219" customWidth="1"/>
    <col min="2" max="2" width="9.140625" style="219" customWidth="1"/>
    <col min="3" max="3" width="43.42578125" style="219" customWidth="1"/>
    <col min="4" max="7" width="7.5703125" style="219" customWidth="1"/>
    <col min="8" max="8" width="7.85546875" style="219" customWidth="1"/>
    <col min="9" max="9" width="9.42578125" style="219" customWidth="1"/>
    <col min="10" max="10" width="20.5703125" style="266" customWidth="1"/>
    <col min="11" max="26" width="7.5703125" style="219" customWidth="1"/>
    <col min="27" max="16384" width="12.5703125" style="219"/>
  </cols>
  <sheetData>
    <row r="1" spans="2:10" ht="14.25" customHeight="1" x14ac:dyDescent="0.2">
      <c r="B1" s="331" t="s">
        <v>334</v>
      </c>
      <c r="C1" s="332"/>
      <c r="D1" s="332"/>
      <c r="E1" s="332"/>
      <c r="F1" s="332"/>
      <c r="G1" s="332"/>
      <c r="H1" s="332"/>
      <c r="I1" s="332"/>
      <c r="J1" s="332"/>
    </row>
    <row r="2" spans="2:10" ht="14.25" customHeight="1" x14ac:dyDescent="0.2">
      <c r="B2" s="333" t="s">
        <v>335</v>
      </c>
      <c r="C2" s="332"/>
      <c r="D2" s="332"/>
      <c r="E2" s="332"/>
      <c r="F2" s="332"/>
      <c r="G2" s="332"/>
      <c r="H2" s="332"/>
      <c r="I2" s="332"/>
      <c r="J2" s="332"/>
    </row>
    <row r="3" spans="2:10" ht="14.25" customHeight="1" x14ac:dyDescent="0.2">
      <c r="B3" s="333" t="s">
        <v>336</v>
      </c>
      <c r="C3" s="332"/>
      <c r="D3" s="332"/>
      <c r="E3" s="332"/>
      <c r="F3" s="332"/>
      <c r="G3" s="332"/>
      <c r="H3" s="332"/>
      <c r="I3" s="332"/>
      <c r="J3" s="332"/>
    </row>
    <row r="4" spans="2:10" ht="14.25" customHeight="1" x14ac:dyDescent="0.2">
      <c r="B4" s="334" t="s">
        <v>337</v>
      </c>
      <c r="C4" s="332"/>
      <c r="D4" s="332"/>
      <c r="E4" s="332"/>
      <c r="F4" s="332"/>
      <c r="G4" s="332"/>
      <c r="H4" s="332"/>
      <c r="I4" s="332"/>
      <c r="J4" s="332"/>
    </row>
    <row r="5" spans="2:10" ht="14.25" customHeight="1" x14ac:dyDescent="0.2">
      <c r="B5" s="335"/>
      <c r="C5" s="332"/>
      <c r="D5" s="332"/>
      <c r="E5" s="332"/>
      <c r="F5" s="332"/>
      <c r="G5" s="332"/>
      <c r="H5" s="332"/>
      <c r="I5" s="332"/>
      <c r="J5" s="332"/>
    </row>
    <row r="6" spans="2:10" ht="14.25" customHeight="1" x14ac:dyDescent="0.2">
      <c r="B6" s="336" t="s">
        <v>478</v>
      </c>
      <c r="C6" s="332"/>
      <c r="D6" s="332"/>
      <c r="E6" s="332"/>
      <c r="F6" s="332"/>
      <c r="G6" s="332"/>
      <c r="H6" s="332"/>
      <c r="I6" s="332"/>
      <c r="J6" s="332"/>
    </row>
    <row r="7" spans="2:10" ht="14.25" customHeight="1" x14ac:dyDescent="0.2">
      <c r="B7" s="343" t="s">
        <v>479</v>
      </c>
      <c r="C7" s="344"/>
      <c r="D7" s="344"/>
      <c r="E7" s="344"/>
      <c r="F7" s="344"/>
      <c r="G7" s="344"/>
      <c r="H7" s="344"/>
      <c r="I7" s="344"/>
      <c r="J7" s="344"/>
    </row>
    <row r="8" spans="2:10" ht="14.25" customHeight="1" x14ac:dyDescent="0.2">
      <c r="B8" s="342" t="s">
        <v>340</v>
      </c>
      <c r="C8" s="338"/>
      <c r="D8" s="338"/>
      <c r="E8" s="338"/>
      <c r="F8" s="338"/>
      <c r="G8" s="338"/>
      <c r="H8" s="338"/>
      <c r="I8" s="338"/>
      <c r="J8" s="339"/>
    </row>
    <row r="9" spans="2:10" ht="14.25" customHeight="1" x14ac:dyDescent="0.2">
      <c r="B9" s="221" t="s">
        <v>341</v>
      </c>
      <c r="C9" s="337" t="s">
        <v>342</v>
      </c>
      <c r="D9" s="338"/>
      <c r="E9" s="338"/>
      <c r="F9" s="338"/>
      <c r="G9" s="338"/>
      <c r="H9" s="339"/>
      <c r="I9" s="345"/>
      <c r="J9" s="339"/>
    </row>
    <row r="10" spans="2:10" ht="14.25" customHeight="1" x14ac:dyDescent="0.2">
      <c r="B10" s="221" t="s">
        <v>343</v>
      </c>
      <c r="C10" s="337" t="s">
        <v>344</v>
      </c>
      <c r="D10" s="338"/>
      <c r="E10" s="338"/>
      <c r="F10" s="338"/>
      <c r="G10" s="338"/>
      <c r="H10" s="339"/>
      <c r="I10" s="341" t="s">
        <v>345</v>
      </c>
      <c r="J10" s="339"/>
    </row>
    <row r="11" spans="2:10" ht="14.25" customHeight="1" x14ac:dyDescent="0.2">
      <c r="B11" s="221" t="s">
        <v>346</v>
      </c>
      <c r="C11" s="337" t="s">
        <v>347</v>
      </c>
      <c r="D11" s="338"/>
      <c r="E11" s="338"/>
      <c r="F11" s="338"/>
      <c r="G11" s="338"/>
      <c r="H11" s="339"/>
      <c r="I11" s="340">
        <v>2023</v>
      </c>
      <c r="J11" s="339"/>
    </row>
    <row r="12" spans="2:10" ht="14.25" customHeight="1" x14ac:dyDescent="0.2">
      <c r="B12" s="221" t="s">
        <v>348</v>
      </c>
      <c r="C12" s="337" t="s">
        <v>349</v>
      </c>
      <c r="D12" s="338"/>
      <c r="E12" s="338"/>
      <c r="F12" s="338"/>
      <c r="G12" s="338"/>
      <c r="H12" s="339"/>
      <c r="I12" s="341">
        <v>12</v>
      </c>
      <c r="J12" s="339"/>
    </row>
    <row r="13" spans="2:10" ht="14.25" customHeight="1" x14ac:dyDescent="0.2">
      <c r="B13" s="220"/>
      <c r="C13" s="223"/>
      <c r="D13" s="223"/>
      <c r="E13" s="223"/>
      <c r="F13" s="223"/>
      <c r="G13" s="223"/>
      <c r="H13" s="223"/>
      <c r="I13" s="220"/>
      <c r="J13" s="224"/>
    </row>
    <row r="14" spans="2:10" ht="14.25" customHeight="1" x14ac:dyDescent="0.2">
      <c r="B14" s="342" t="s">
        <v>350</v>
      </c>
      <c r="C14" s="338"/>
      <c r="D14" s="338"/>
      <c r="E14" s="338"/>
      <c r="F14" s="338"/>
      <c r="G14" s="338"/>
      <c r="H14" s="338"/>
      <c r="I14" s="338"/>
      <c r="J14" s="339"/>
    </row>
    <row r="15" spans="2:10" ht="14.25" customHeight="1" x14ac:dyDescent="0.2">
      <c r="B15" s="341" t="s">
        <v>351</v>
      </c>
      <c r="C15" s="339"/>
      <c r="D15" s="341" t="s">
        <v>352</v>
      </c>
      <c r="E15" s="339"/>
      <c r="F15" s="341" t="s">
        <v>353</v>
      </c>
      <c r="G15" s="338"/>
      <c r="H15" s="338"/>
      <c r="I15" s="338"/>
      <c r="J15" s="339"/>
    </row>
    <row r="16" spans="2:10" ht="14.25" customHeight="1" x14ac:dyDescent="0.2">
      <c r="B16" s="341" t="s">
        <v>354</v>
      </c>
      <c r="C16" s="339"/>
      <c r="D16" s="341" t="s">
        <v>355</v>
      </c>
      <c r="E16" s="339"/>
      <c r="F16" s="341"/>
      <c r="G16" s="338"/>
      <c r="H16" s="338"/>
      <c r="I16" s="338"/>
      <c r="J16" s="339"/>
    </row>
    <row r="17" spans="2:11" ht="14.25" customHeight="1" x14ac:dyDescent="0.2">
      <c r="B17" s="220"/>
      <c r="C17" s="223"/>
      <c r="D17" s="223"/>
      <c r="E17" s="223"/>
      <c r="F17" s="223"/>
      <c r="G17" s="223"/>
      <c r="H17" s="223"/>
      <c r="I17" s="220"/>
      <c r="J17" s="224"/>
    </row>
    <row r="18" spans="2:11" ht="14.25" customHeight="1" x14ac:dyDescent="0.2">
      <c r="B18" s="342" t="s">
        <v>356</v>
      </c>
      <c r="C18" s="338"/>
      <c r="D18" s="338"/>
      <c r="E18" s="338"/>
      <c r="F18" s="338"/>
      <c r="G18" s="338"/>
      <c r="H18" s="338"/>
      <c r="I18" s="338"/>
      <c r="J18" s="339"/>
    </row>
    <row r="19" spans="2:11" ht="14.25" customHeight="1" x14ac:dyDescent="0.2">
      <c r="B19" s="221">
        <v>1</v>
      </c>
      <c r="C19" s="337" t="s">
        <v>357</v>
      </c>
      <c r="D19" s="338"/>
      <c r="E19" s="338"/>
      <c r="F19" s="338"/>
      <c r="G19" s="338"/>
      <c r="H19" s="339"/>
      <c r="I19" s="348" t="s">
        <v>480</v>
      </c>
      <c r="J19" s="339"/>
    </row>
    <row r="20" spans="2:11" ht="14.25" customHeight="1" x14ac:dyDescent="0.2">
      <c r="B20" s="221">
        <v>2</v>
      </c>
      <c r="C20" s="337" t="s">
        <v>358</v>
      </c>
      <c r="D20" s="338"/>
      <c r="E20" s="338"/>
      <c r="F20" s="338"/>
      <c r="G20" s="338"/>
      <c r="H20" s="339"/>
      <c r="I20" s="341"/>
      <c r="J20" s="339"/>
    </row>
    <row r="21" spans="2:11" ht="14.25" customHeight="1" x14ac:dyDescent="0.2">
      <c r="B21" s="221">
        <v>3</v>
      </c>
      <c r="C21" s="337" t="s">
        <v>359</v>
      </c>
      <c r="D21" s="338"/>
      <c r="E21" s="338"/>
      <c r="F21" s="338"/>
      <c r="G21" s="338"/>
      <c r="H21" s="339"/>
      <c r="I21" s="346">
        <v>1543.14</v>
      </c>
      <c r="J21" s="347"/>
    </row>
    <row r="22" spans="2:11" ht="14.25" customHeight="1" x14ac:dyDescent="0.2">
      <c r="B22" s="221">
        <v>4</v>
      </c>
      <c r="C22" s="337" t="s">
        <v>361</v>
      </c>
      <c r="D22" s="338"/>
      <c r="E22" s="338"/>
      <c r="F22" s="338"/>
      <c r="G22" s="338"/>
      <c r="H22" s="339"/>
      <c r="I22" s="348" t="s">
        <v>480</v>
      </c>
      <c r="J22" s="339"/>
    </row>
    <row r="23" spans="2:11" ht="14.25" customHeight="1" x14ac:dyDescent="0.2">
      <c r="B23" s="221">
        <v>5</v>
      </c>
      <c r="C23" s="337" t="s">
        <v>362</v>
      </c>
      <c r="D23" s="338"/>
      <c r="E23" s="338"/>
      <c r="F23" s="338"/>
      <c r="G23" s="338"/>
      <c r="H23" s="339"/>
      <c r="I23" s="345">
        <v>44927</v>
      </c>
      <c r="J23" s="339"/>
    </row>
    <row r="24" spans="2:11" ht="14.25" customHeight="1" x14ac:dyDescent="0.2">
      <c r="B24" s="335"/>
      <c r="C24" s="332"/>
      <c r="D24" s="332"/>
      <c r="E24" s="332"/>
      <c r="F24" s="332"/>
      <c r="G24" s="332"/>
      <c r="H24" s="332"/>
      <c r="I24" s="332"/>
      <c r="J24" s="332"/>
    </row>
    <row r="25" spans="2:11" ht="14.25" customHeight="1" x14ac:dyDescent="0.2">
      <c r="B25" s="351" t="s">
        <v>363</v>
      </c>
      <c r="C25" s="338"/>
      <c r="D25" s="338"/>
      <c r="E25" s="338"/>
      <c r="F25" s="338"/>
      <c r="G25" s="338"/>
      <c r="H25" s="338"/>
      <c r="I25" s="338"/>
      <c r="J25" s="339"/>
    </row>
    <row r="26" spans="2:11" ht="14.25" customHeight="1" x14ac:dyDescent="0.2">
      <c r="B26" s="225">
        <v>1</v>
      </c>
      <c r="C26" s="350" t="s">
        <v>364</v>
      </c>
      <c r="D26" s="338"/>
      <c r="E26" s="338"/>
      <c r="F26" s="338"/>
      <c r="G26" s="338"/>
      <c r="H26" s="339"/>
      <c r="I26" s="225" t="s">
        <v>365</v>
      </c>
      <c r="J26" s="268" t="s">
        <v>366</v>
      </c>
    </row>
    <row r="27" spans="2:11" ht="14.25" customHeight="1" x14ac:dyDescent="0.2">
      <c r="B27" s="225" t="s">
        <v>341</v>
      </c>
      <c r="C27" s="337" t="s">
        <v>367</v>
      </c>
      <c r="D27" s="338"/>
      <c r="E27" s="338"/>
      <c r="F27" s="338"/>
      <c r="G27" s="338"/>
      <c r="H27" s="339"/>
      <c r="I27" s="238"/>
      <c r="J27" s="280">
        <v>1543.14</v>
      </c>
      <c r="K27" s="236"/>
    </row>
    <row r="28" spans="2:11" ht="14.25" customHeight="1" x14ac:dyDescent="0.2">
      <c r="B28" s="225" t="s">
        <v>343</v>
      </c>
      <c r="C28" s="337" t="s">
        <v>368</v>
      </c>
      <c r="D28" s="338"/>
      <c r="E28" s="338"/>
      <c r="F28" s="338"/>
      <c r="G28" s="338"/>
      <c r="H28" s="339"/>
      <c r="I28" s="229"/>
      <c r="J28" s="270">
        <v>0</v>
      </c>
    </row>
    <row r="29" spans="2:11" ht="14.25" customHeight="1" x14ac:dyDescent="0.2">
      <c r="B29" s="225" t="s">
        <v>346</v>
      </c>
      <c r="C29" s="337" t="s">
        <v>369</v>
      </c>
      <c r="D29" s="338"/>
      <c r="E29" s="338"/>
      <c r="F29" s="338"/>
      <c r="G29" s="338"/>
      <c r="H29" s="339"/>
      <c r="I29" s="229"/>
      <c r="J29" s="228">
        <v>0</v>
      </c>
    </row>
    <row r="30" spans="2:11" ht="14.25" customHeight="1" x14ac:dyDescent="0.2">
      <c r="B30" s="225" t="s">
        <v>348</v>
      </c>
      <c r="C30" s="337" t="s">
        <v>370</v>
      </c>
      <c r="D30" s="338"/>
      <c r="E30" s="338"/>
      <c r="F30" s="338"/>
      <c r="G30" s="338"/>
      <c r="H30" s="339"/>
      <c r="I30" s="229"/>
      <c r="J30" s="228">
        <v>0</v>
      </c>
    </row>
    <row r="31" spans="2:11" ht="14.25" customHeight="1" x14ac:dyDescent="0.2">
      <c r="B31" s="225" t="s">
        <v>371</v>
      </c>
      <c r="C31" s="337" t="s">
        <v>372</v>
      </c>
      <c r="D31" s="338"/>
      <c r="E31" s="338"/>
      <c r="F31" s="338"/>
      <c r="G31" s="338"/>
      <c r="H31" s="339"/>
      <c r="I31" s="229"/>
      <c r="J31" s="228">
        <v>0</v>
      </c>
    </row>
    <row r="32" spans="2:11" ht="14.25" customHeight="1" x14ac:dyDescent="0.2">
      <c r="B32" s="225" t="s">
        <v>373</v>
      </c>
      <c r="C32" s="349" t="s">
        <v>481</v>
      </c>
      <c r="D32" s="338"/>
      <c r="E32" s="338"/>
      <c r="F32" s="338"/>
      <c r="G32" s="338"/>
      <c r="H32" s="339"/>
      <c r="I32" s="229">
        <v>0.1</v>
      </c>
      <c r="J32" s="228">
        <f>J27*I32</f>
        <v>154.31400000000002</v>
      </c>
    </row>
    <row r="33" spans="2:10" ht="14.25" customHeight="1" x14ac:dyDescent="0.2">
      <c r="B33" s="350" t="s">
        <v>375</v>
      </c>
      <c r="C33" s="338"/>
      <c r="D33" s="338"/>
      <c r="E33" s="338"/>
      <c r="F33" s="338"/>
      <c r="G33" s="338"/>
      <c r="H33" s="338"/>
      <c r="I33" s="339"/>
      <c r="J33" s="230">
        <f>SUM(J27:J32)</f>
        <v>1697.4540000000002</v>
      </c>
    </row>
    <row r="34" spans="2:10" ht="14.25" customHeight="1" x14ac:dyDescent="0.2">
      <c r="B34" s="218"/>
      <c r="C34" s="218"/>
      <c r="D34" s="218"/>
      <c r="E34" s="218"/>
      <c r="F34" s="218"/>
      <c r="G34" s="218"/>
      <c r="H34" s="218"/>
      <c r="I34" s="218"/>
      <c r="J34" s="231"/>
    </row>
    <row r="35" spans="2:10" ht="14.25" customHeight="1" x14ac:dyDescent="0.2">
      <c r="B35" s="351" t="s">
        <v>376</v>
      </c>
      <c r="C35" s="338"/>
      <c r="D35" s="338"/>
      <c r="E35" s="338"/>
      <c r="F35" s="338"/>
      <c r="G35" s="338"/>
      <c r="H35" s="338"/>
      <c r="I35" s="338"/>
      <c r="J35" s="339"/>
    </row>
    <row r="36" spans="2:10" ht="14.25" customHeight="1" x14ac:dyDescent="0.2">
      <c r="B36" s="352" t="s">
        <v>377</v>
      </c>
      <c r="C36" s="338"/>
      <c r="D36" s="338"/>
      <c r="E36" s="338"/>
      <c r="F36" s="338"/>
      <c r="G36" s="338"/>
      <c r="H36" s="339"/>
      <c r="I36" s="232" t="s">
        <v>365</v>
      </c>
      <c r="J36" s="233" t="s">
        <v>366</v>
      </c>
    </row>
    <row r="37" spans="2:10" ht="14.25" customHeight="1" x14ac:dyDescent="0.2">
      <c r="B37" s="225" t="s">
        <v>341</v>
      </c>
      <c r="C37" s="337" t="s">
        <v>378</v>
      </c>
      <c r="D37" s="338"/>
      <c r="E37" s="338"/>
      <c r="F37" s="338"/>
      <c r="G37" s="338"/>
      <c r="H37" s="339"/>
      <c r="I37" s="229">
        <v>8.3333000000000004E-2</v>
      </c>
      <c r="J37" s="228">
        <f t="shared" ref="J37:J38" si="0">TRUNC($J$33*I37,2)</f>
        <v>141.44999999999999</v>
      </c>
    </row>
    <row r="38" spans="2:10" ht="14.25" customHeight="1" x14ac:dyDescent="0.2">
      <c r="B38" s="225" t="s">
        <v>343</v>
      </c>
      <c r="C38" s="337" t="s">
        <v>379</v>
      </c>
      <c r="D38" s="338"/>
      <c r="E38" s="338"/>
      <c r="F38" s="338"/>
      <c r="G38" s="338"/>
      <c r="H38" s="339"/>
      <c r="I38" s="234">
        <v>0.121</v>
      </c>
      <c r="J38" s="228">
        <f t="shared" si="0"/>
        <v>205.39</v>
      </c>
    </row>
    <row r="39" spans="2:10" ht="14.25" customHeight="1" x14ac:dyDescent="0.2">
      <c r="B39" s="350" t="s">
        <v>380</v>
      </c>
      <c r="C39" s="338"/>
      <c r="D39" s="338"/>
      <c r="E39" s="338"/>
      <c r="F39" s="338"/>
      <c r="G39" s="338"/>
      <c r="H39" s="339"/>
      <c r="I39" s="235">
        <f t="shared" ref="I39" si="1">SUM(I37:I38)</f>
        <v>0.20433299999999999</v>
      </c>
      <c r="J39" s="230">
        <f>SUM(J37:J38)</f>
        <v>346.84</v>
      </c>
    </row>
    <row r="40" spans="2:10" ht="14.25" customHeight="1" x14ac:dyDescent="0.2">
      <c r="B40" s="353"/>
      <c r="C40" s="354"/>
      <c r="D40" s="354"/>
      <c r="E40" s="354"/>
      <c r="F40" s="354"/>
      <c r="G40" s="354"/>
      <c r="H40" s="354"/>
      <c r="I40" s="354"/>
      <c r="J40" s="354"/>
    </row>
    <row r="41" spans="2:10" ht="14.25" customHeight="1" x14ac:dyDescent="0.2">
      <c r="B41" s="352" t="s">
        <v>381</v>
      </c>
      <c r="C41" s="338"/>
      <c r="D41" s="338"/>
      <c r="E41" s="338"/>
      <c r="F41" s="338"/>
      <c r="G41" s="338"/>
      <c r="H41" s="339"/>
      <c r="I41" s="232" t="s">
        <v>365</v>
      </c>
      <c r="J41" s="233" t="s">
        <v>366</v>
      </c>
    </row>
    <row r="42" spans="2:10" ht="14.25" customHeight="1" x14ac:dyDescent="0.2">
      <c r="B42" s="225" t="s">
        <v>341</v>
      </c>
      <c r="C42" s="337" t="s">
        <v>382</v>
      </c>
      <c r="D42" s="338"/>
      <c r="E42" s="338"/>
      <c r="F42" s="338"/>
      <c r="G42" s="338"/>
      <c r="H42" s="339"/>
      <c r="I42" s="229">
        <v>0.2</v>
      </c>
      <c r="J42" s="228">
        <f t="shared" ref="J42:J49" si="2">I42*$J$33</f>
        <v>339.49080000000004</v>
      </c>
    </row>
    <row r="43" spans="2:10" ht="14.25" customHeight="1" x14ac:dyDescent="0.2">
      <c r="B43" s="225" t="s">
        <v>343</v>
      </c>
      <c r="C43" s="337" t="s">
        <v>383</v>
      </c>
      <c r="D43" s="338"/>
      <c r="E43" s="338"/>
      <c r="F43" s="338"/>
      <c r="G43" s="338"/>
      <c r="H43" s="339"/>
      <c r="I43" s="229">
        <v>2.5000000000000001E-2</v>
      </c>
      <c r="J43" s="228">
        <f t="shared" si="2"/>
        <v>42.436350000000004</v>
      </c>
    </row>
    <row r="44" spans="2:10" ht="14.25" customHeight="1" x14ac:dyDescent="0.2">
      <c r="B44" s="225" t="s">
        <v>346</v>
      </c>
      <c r="C44" s="337" t="s">
        <v>384</v>
      </c>
      <c r="D44" s="338"/>
      <c r="E44" s="338"/>
      <c r="F44" s="338"/>
      <c r="G44" s="338"/>
      <c r="H44" s="339"/>
      <c r="I44" s="229">
        <v>0.03</v>
      </c>
      <c r="J44" s="228">
        <f t="shared" si="2"/>
        <v>50.923620000000007</v>
      </c>
    </row>
    <row r="45" spans="2:10" ht="14.25" customHeight="1" x14ac:dyDescent="0.2">
      <c r="B45" s="225" t="s">
        <v>348</v>
      </c>
      <c r="C45" s="337" t="s">
        <v>385</v>
      </c>
      <c r="D45" s="338"/>
      <c r="E45" s="338"/>
      <c r="F45" s="338"/>
      <c r="G45" s="338"/>
      <c r="H45" s="339"/>
      <c r="I45" s="229">
        <v>1.4999999999999999E-2</v>
      </c>
      <c r="J45" s="228">
        <f t="shared" si="2"/>
        <v>25.461810000000003</v>
      </c>
    </row>
    <row r="46" spans="2:10" ht="14.25" customHeight="1" x14ac:dyDescent="0.2">
      <c r="B46" s="225" t="s">
        <v>371</v>
      </c>
      <c r="C46" s="337" t="s">
        <v>386</v>
      </c>
      <c r="D46" s="338"/>
      <c r="E46" s="338"/>
      <c r="F46" s="338"/>
      <c r="G46" s="338"/>
      <c r="H46" s="339"/>
      <c r="I46" s="229">
        <v>0.01</v>
      </c>
      <c r="J46" s="228">
        <f t="shared" si="2"/>
        <v>16.974540000000001</v>
      </c>
    </row>
    <row r="47" spans="2:10" ht="14.25" customHeight="1" x14ac:dyDescent="0.2">
      <c r="B47" s="225" t="s">
        <v>373</v>
      </c>
      <c r="C47" s="337" t="s">
        <v>387</v>
      </c>
      <c r="D47" s="338"/>
      <c r="E47" s="338"/>
      <c r="F47" s="338"/>
      <c r="G47" s="338"/>
      <c r="H47" s="339"/>
      <c r="I47" s="229">
        <v>6.0000000000000001E-3</v>
      </c>
      <c r="J47" s="228">
        <f t="shared" si="2"/>
        <v>10.184724000000001</v>
      </c>
    </row>
    <row r="48" spans="2:10" ht="14.25" customHeight="1" x14ac:dyDescent="0.2">
      <c r="B48" s="225" t="s">
        <v>388</v>
      </c>
      <c r="C48" s="337" t="s">
        <v>389</v>
      </c>
      <c r="D48" s="338"/>
      <c r="E48" s="338"/>
      <c r="F48" s="338"/>
      <c r="G48" s="338"/>
      <c r="H48" s="339"/>
      <c r="I48" s="229">
        <v>2E-3</v>
      </c>
      <c r="J48" s="228">
        <f t="shared" si="2"/>
        <v>3.3949080000000005</v>
      </c>
    </row>
    <row r="49" spans="2:12" ht="14.25" customHeight="1" x14ac:dyDescent="0.2">
      <c r="B49" s="225" t="s">
        <v>390</v>
      </c>
      <c r="C49" s="337" t="s">
        <v>391</v>
      </c>
      <c r="D49" s="338"/>
      <c r="E49" s="338"/>
      <c r="F49" s="338"/>
      <c r="G49" s="338"/>
      <c r="H49" s="339"/>
      <c r="I49" s="229">
        <v>0.08</v>
      </c>
      <c r="J49" s="228">
        <f t="shared" si="2"/>
        <v>135.79632000000001</v>
      </c>
    </row>
    <row r="50" spans="2:12" ht="14.25" customHeight="1" x14ac:dyDescent="0.2">
      <c r="B50" s="350" t="s">
        <v>392</v>
      </c>
      <c r="C50" s="338"/>
      <c r="D50" s="338"/>
      <c r="E50" s="338"/>
      <c r="F50" s="338"/>
      <c r="G50" s="338"/>
      <c r="H50" s="339"/>
      <c r="I50" s="235">
        <f t="shared" ref="I50:J50" si="3">SUM(I42:I49)</f>
        <v>0.36800000000000005</v>
      </c>
      <c r="J50" s="230">
        <f t="shared" si="3"/>
        <v>624.66307200000006</v>
      </c>
    </row>
    <row r="51" spans="2:12" ht="14.25" customHeight="1" x14ac:dyDescent="0.2">
      <c r="B51" s="356"/>
      <c r="C51" s="338"/>
      <c r="D51" s="338"/>
      <c r="E51" s="338"/>
      <c r="F51" s="338"/>
      <c r="G51" s="338"/>
      <c r="H51" s="338"/>
      <c r="I51" s="338"/>
      <c r="J51" s="338"/>
    </row>
    <row r="52" spans="2:12" ht="14.25" customHeight="1" x14ac:dyDescent="0.2">
      <c r="B52" s="352" t="s">
        <v>393</v>
      </c>
      <c r="C52" s="338"/>
      <c r="D52" s="338"/>
      <c r="E52" s="338"/>
      <c r="F52" s="338"/>
      <c r="G52" s="338"/>
      <c r="H52" s="339"/>
      <c r="I52" s="237"/>
      <c r="J52" s="233" t="s">
        <v>366</v>
      </c>
    </row>
    <row r="53" spans="2:12" ht="14.25" customHeight="1" x14ac:dyDescent="0.2">
      <c r="B53" s="225" t="s">
        <v>341</v>
      </c>
      <c r="C53" s="355" t="s">
        <v>394</v>
      </c>
      <c r="D53" s="338"/>
      <c r="E53" s="338"/>
      <c r="F53" s="338"/>
      <c r="G53" s="338"/>
      <c r="H53" s="339"/>
      <c r="I53" s="221" t="s">
        <v>395</v>
      </c>
      <c r="J53" s="239">
        <f>(5.5*44)-L53</f>
        <v>140.15276</v>
      </c>
      <c r="L53" s="240">
        <f>J33*6%</f>
        <v>101.84724000000001</v>
      </c>
    </row>
    <row r="54" spans="2:12" ht="14.25" customHeight="1" x14ac:dyDescent="0.2">
      <c r="B54" s="225" t="s">
        <v>343</v>
      </c>
      <c r="C54" s="355" t="s">
        <v>396</v>
      </c>
      <c r="D54" s="338"/>
      <c r="E54" s="338"/>
      <c r="F54" s="338"/>
      <c r="G54" s="338"/>
      <c r="H54" s="339"/>
      <c r="I54" s="221" t="s">
        <v>395</v>
      </c>
      <c r="J54" s="239">
        <f>40.5*22</f>
        <v>891</v>
      </c>
    </row>
    <row r="55" spans="2:12" ht="14.25" customHeight="1" x14ac:dyDescent="0.2">
      <c r="B55" s="225" t="s">
        <v>346</v>
      </c>
      <c r="C55" s="337" t="s">
        <v>397</v>
      </c>
      <c r="D55" s="338"/>
      <c r="E55" s="338"/>
      <c r="F55" s="338"/>
      <c r="G55" s="338"/>
      <c r="H55" s="339"/>
      <c r="I55" s="221" t="s">
        <v>395</v>
      </c>
      <c r="J55" s="276">
        <v>0</v>
      </c>
    </row>
    <row r="56" spans="2:12" ht="14.25" customHeight="1" x14ac:dyDescent="0.2">
      <c r="B56" s="225" t="s">
        <v>348</v>
      </c>
      <c r="C56" s="355" t="s">
        <v>398</v>
      </c>
      <c r="D56" s="338"/>
      <c r="E56" s="338"/>
      <c r="F56" s="338"/>
      <c r="G56" s="338"/>
      <c r="H56" s="339"/>
      <c r="I56" s="222" t="s">
        <v>395</v>
      </c>
      <c r="J56" s="281" t="s">
        <v>399</v>
      </c>
    </row>
    <row r="57" spans="2:12" ht="14.25" customHeight="1" x14ac:dyDescent="0.2">
      <c r="B57" s="225" t="s">
        <v>371</v>
      </c>
      <c r="C57" s="337" t="s">
        <v>400</v>
      </c>
      <c r="D57" s="338"/>
      <c r="E57" s="338"/>
      <c r="F57" s="338"/>
      <c r="G57" s="338"/>
      <c r="H57" s="339"/>
      <c r="I57" s="221" t="s">
        <v>395</v>
      </c>
      <c r="J57" s="278">
        <v>0</v>
      </c>
    </row>
    <row r="58" spans="2:12" ht="14.25" customHeight="1" x14ac:dyDescent="0.2">
      <c r="B58" s="225" t="s">
        <v>373</v>
      </c>
      <c r="C58" s="355" t="s">
        <v>374</v>
      </c>
      <c r="D58" s="338"/>
      <c r="E58" s="338"/>
      <c r="F58" s="338"/>
      <c r="G58" s="338"/>
      <c r="H58" s="339"/>
      <c r="I58" s="221" t="s">
        <v>395</v>
      </c>
      <c r="J58" s="239">
        <v>0</v>
      </c>
    </row>
    <row r="59" spans="2:12" ht="14.25" customHeight="1" x14ac:dyDescent="0.2">
      <c r="B59" s="350" t="s">
        <v>401</v>
      </c>
      <c r="C59" s="338"/>
      <c r="D59" s="338"/>
      <c r="E59" s="338"/>
      <c r="F59" s="338"/>
      <c r="G59" s="338"/>
      <c r="H59" s="338"/>
      <c r="I59" s="339"/>
      <c r="J59" s="230">
        <f>SUM(J53:J58)</f>
        <v>1031.1527599999999</v>
      </c>
    </row>
    <row r="60" spans="2:12" ht="14.25" customHeight="1" x14ac:dyDescent="0.2">
      <c r="B60" s="356"/>
      <c r="C60" s="338"/>
      <c r="D60" s="338"/>
      <c r="E60" s="338"/>
      <c r="F60" s="338"/>
      <c r="G60" s="338"/>
      <c r="H60" s="338"/>
      <c r="I60" s="338"/>
      <c r="J60" s="338"/>
    </row>
    <row r="61" spans="2:12" ht="14.25" customHeight="1" x14ac:dyDescent="0.2">
      <c r="B61" s="342" t="s">
        <v>402</v>
      </c>
      <c r="C61" s="338"/>
      <c r="D61" s="338"/>
      <c r="E61" s="338"/>
      <c r="F61" s="338"/>
      <c r="G61" s="338"/>
      <c r="H61" s="338"/>
      <c r="I61" s="338"/>
      <c r="J61" s="339"/>
    </row>
    <row r="62" spans="2:12" ht="14.25" customHeight="1" x14ac:dyDescent="0.2">
      <c r="B62" s="350" t="s">
        <v>403</v>
      </c>
      <c r="C62" s="338"/>
      <c r="D62" s="338"/>
      <c r="E62" s="338"/>
      <c r="F62" s="338"/>
      <c r="G62" s="338"/>
      <c r="H62" s="338"/>
      <c r="I62" s="339"/>
      <c r="J62" s="226" t="s">
        <v>366</v>
      </c>
    </row>
    <row r="63" spans="2:12" ht="14.25" customHeight="1" x14ac:dyDescent="0.2">
      <c r="B63" s="225" t="s">
        <v>404</v>
      </c>
      <c r="C63" s="337" t="s">
        <v>405</v>
      </c>
      <c r="D63" s="338"/>
      <c r="E63" s="338"/>
      <c r="F63" s="338"/>
      <c r="G63" s="338"/>
      <c r="H63" s="338"/>
      <c r="I63" s="339"/>
      <c r="J63" s="228">
        <f>J39</f>
        <v>346.84</v>
      </c>
    </row>
    <row r="64" spans="2:12" ht="14.25" customHeight="1" x14ac:dyDescent="0.2">
      <c r="B64" s="225" t="s">
        <v>406</v>
      </c>
      <c r="C64" s="337" t="s">
        <v>407</v>
      </c>
      <c r="D64" s="338"/>
      <c r="E64" s="338"/>
      <c r="F64" s="338"/>
      <c r="G64" s="338"/>
      <c r="H64" s="338"/>
      <c r="I64" s="339"/>
      <c r="J64" s="228">
        <f>J50</f>
        <v>624.66307200000006</v>
      </c>
    </row>
    <row r="65" spans="2:10" ht="14.25" customHeight="1" x14ac:dyDescent="0.2">
      <c r="B65" s="225" t="s">
        <v>408</v>
      </c>
      <c r="C65" s="337" t="s">
        <v>409</v>
      </c>
      <c r="D65" s="338"/>
      <c r="E65" s="338"/>
      <c r="F65" s="338"/>
      <c r="G65" s="338"/>
      <c r="H65" s="338"/>
      <c r="I65" s="339"/>
      <c r="J65" s="228">
        <f>J59</f>
        <v>1031.1527599999999</v>
      </c>
    </row>
    <row r="66" spans="2:10" ht="14.25" customHeight="1" x14ac:dyDescent="0.2">
      <c r="B66" s="350" t="s">
        <v>410</v>
      </c>
      <c r="C66" s="338"/>
      <c r="D66" s="338"/>
      <c r="E66" s="338"/>
      <c r="F66" s="338"/>
      <c r="G66" s="338"/>
      <c r="H66" s="338"/>
      <c r="I66" s="339"/>
      <c r="J66" s="230">
        <f>SUM(J63:J65)</f>
        <v>2002.6558319999999</v>
      </c>
    </row>
    <row r="67" spans="2:10" ht="14.25" customHeight="1" x14ac:dyDescent="0.2">
      <c r="B67" s="357"/>
      <c r="C67" s="358"/>
      <c r="D67" s="358"/>
      <c r="E67" s="358"/>
      <c r="F67" s="358"/>
      <c r="G67" s="358"/>
      <c r="H67" s="358"/>
      <c r="I67" s="358"/>
      <c r="J67" s="358"/>
    </row>
    <row r="68" spans="2:10" ht="14.25" customHeight="1" x14ac:dyDescent="0.2">
      <c r="B68" s="351" t="s">
        <v>411</v>
      </c>
      <c r="C68" s="338"/>
      <c r="D68" s="338"/>
      <c r="E68" s="338"/>
      <c r="F68" s="338"/>
      <c r="G68" s="338"/>
      <c r="H68" s="338"/>
      <c r="I68" s="338"/>
      <c r="J68" s="339"/>
    </row>
    <row r="69" spans="2:10" ht="14.25" customHeight="1" x14ac:dyDescent="0.2">
      <c r="B69" s="225">
        <v>3</v>
      </c>
      <c r="C69" s="350" t="s">
        <v>412</v>
      </c>
      <c r="D69" s="338"/>
      <c r="E69" s="338"/>
      <c r="F69" s="338"/>
      <c r="G69" s="338"/>
      <c r="H69" s="339"/>
      <c r="I69" s="225" t="s">
        <v>365</v>
      </c>
      <c r="J69" s="226" t="s">
        <v>366</v>
      </c>
    </row>
    <row r="70" spans="2:10" ht="14.25" customHeight="1" x14ac:dyDescent="0.2">
      <c r="B70" s="225" t="s">
        <v>341</v>
      </c>
      <c r="C70" s="337" t="s">
        <v>413</v>
      </c>
      <c r="D70" s="338"/>
      <c r="E70" s="338"/>
      <c r="F70" s="338"/>
      <c r="G70" s="338"/>
      <c r="H70" s="339"/>
      <c r="I70" s="229">
        <f>(1/12)*5%</f>
        <v>4.1666666666666666E-3</v>
      </c>
      <c r="J70" s="228">
        <f t="shared" ref="J70:J74" si="4">TRUNC(I70*$J$33,2)</f>
        <v>7.07</v>
      </c>
    </row>
    <row r="71" spans="2:10" ht="14.25" customHeight="1" x14ac:dyDescent="0.2">
      <c r="B71" s="225" t="s">
        <v>343</v>
      </c>
      <c r="C71" s="337" t="s">
        <v>414</v>
      </c>
      <c r="D71" s="338"/>
      <c r="E71" s="338"/>
      <c r="F71" s="338"/>
      <c r="G71" s="338"/>
      <c r="H71" s="339"/>
      <c r="I71" s="229">
        <f>I49*I70</f>
        <v>3.3333333333333332E-4</v>
      </c>
      <c r="J71" s="228">
        <f t="shared" si="4"/>
        <v>0.56000000000000005</v>
      </c>
    </row>
    <row r="72" spans="2:10" ht="14.25" customHeight="1" x14ac:dyDescent="0.2">
      <c r="B72" s="225" t="s">
        <v>346</v>
      </c>
      <c r="C72" s="337" t="s">
        <v>415</v>
      </c>
      <c r="D72" s="338"/>
      <c r="E72" s="338"/>
      <c r="F72" s="338"/>
      <c r="G72" s="338"/>
      <c r="H72" s="339"/>
      <c r="I72" s="229">
        <f>((7/30)/12)</f>
        <v>1.9444444444444445E-2</v>
      </c>
      <c r="J72" s="228">
        <f t="shared" si="4"/>
        <v>33</v>
      </c>
    </row>
    <row r="73" spans="2:10" ht="14.25" customHeight="1" x14ac:dyDescent="0.2">
      <c r="B73" s="225" t="s">
        <v>348</v>
      </c>
      <c r="C73" s="337" t="s">
        <v>416</v>
      </c>
      <c r="D73" s="338"/>
      <c r="E73" s="338"/>
      <c r="F73" s="338"/>
      <c r="G73" s="338"/>
      <c r="H73" s="339"/>
      <c r="I73" s="234">
        <f>I50*I72</f>
        <v>7.1555555555555565E-3</v>
      </c>
      <c r="J73" s="228">
        <f t="shared" si="4"/>
        <v>12.14</v>
      </c>
    </row>
    <row r="74" spans="2:10" ht="14.25" customHeight="1" x14ac:dyDescent="0.2">
      <c r="B74" s="225" t="s">
        <v>371</v>
      </c>
      <c r="C74" s="359" t="s">
        <v>417</v>
      </c>
      <c r="D74" s="338"/>
      <c r="E74" s="338"/>
      <c r="F74" s="338"/>
      <c r="G74" s="338"/>
      <c r="H74" s="339"/>
      <c r="I74" s="229">
        <v>0.04</v>
      </c>
      <c r="J74" s="228">
        <f t="shared" si="4"/>
        <v>67.89</v>
      </c>
    </row>
    <row r="75" spans="2:10" ht="14.25" customHeight="1" x14ac:dyDescent="0.2">
      <c r="B75" s="350" t="s">
        <v>418</v>
      </c>
      <c r="C75" s="338"/>
      <c r="D75" s="338"/>
      <c r="E75" s="338"/>
      <c r="F75" s="338"/>
      <c r="G75" s="338"/>
      <c r="H75" s="339"/>
      <c r="I75" s="235">
        <f t="shared" ref="I75:J75" si="5">SUM(I70:I74)</f>
        <v>7.1099999999999997E-2</v>
      </c>
      <c r="J75" s="230">
        <f t="shared" si="5"/>
        <v>120.66</v>
      </c>
    </row>
    <row r="76" spans="2:10" ht="14.25" customHeight="1" x14ac:dyDescent="0.2">
      <c r="B76" s="350"/>
      <c r="C76" s="338"/>
      <c r="D76" s="338"/>
      <c r="E76" s="338"/>
      <c r="F76" s="338"/>
      <c r="G76" s="338"/>
      <c r="H76" s="338"/>
      <c r="I76" s="338"/>
      <c r="J76" s="338"/>
    </row>
    <row r="77" spans="2:10" ht="14.25" customHeight="1" x14ac:dyDescent="0.2">
      <c r="B77" s="351" t="s">
        <v>419</v>
      </c>
      <c r="C77" s="338"/>
      <c r="D77" s="338"/>
      <c r="E77" s="338"/>
      <c r="F77" s="338"/>
      <c r="G77" s="338"/>
      <c r="H77" s="338"/>
      <c r="I77" s="338"/>
      <c r="J77" s="339"/>
    </row>
    <row r="78" spans="2:10" ht="14.25" customHeight="1" x14ac:dyDescent="0.2">
      <c r="B78" s="350" t="s">
        <v>420</v>
      </c>
      <c r="C78" s="338"/>
      <c r="D78" s="338"/>
      <c r="E78" s="338"/>
      <c r="F78" s="338"/>
      <c r="G78" s="338"/>
      <c r="H78" s="339"/>
      <c r="I78" s="225" t="s">
        <v>365</v>
      </c>
      <c r="J78" s="226" t="s">
        <v>366</v>
      </c>
    </row>
    <row r="79" spans="2:10" ht="14.25" customHeight="1" x14ac:dyDescent="0.2">
      <c r="B79" s="225" t="s">
        <v>341</v>
      </c>
      <c r="C79" s="337" t="s">
        <v>421</v>
      </c>
      <c r="D79" s="338"/>
      <c r="E79" s="338"/>
      <c r="F79" s="338"/>
      <c r="G79" s="338"/>
      <c r="H79" s="339"/>
      <c r="I79" s="229">
        <f>(1/12/12)+(1/12/12)+(1/12/12/3)</f>
        <v>1.6203703703703703E-2</v>
      </c>
      <c r="J79" s="228">
        <f t="shared" ref="J79:J84" si="6">TRUNC(($J$33)*I79,2)</f>
        <v>27.5</v>
      </c>
    </row>
    <row r="80" spans="2:10" ht="14.25" customHeight="1" x14ac:dyDescent="0.2">
      <c r="B80" s="225" t="s">
        <v>343</v>
      </c>
      <c r="C80" s="337" t="s">
        <v>422</v>
      </c>
      <c r="D80" s="338"/>
      <c r="E80" s="338"/>
      <c r="F80" s="338"/>
      <c r="G80" s="338"/>
      <c r="H80" s="339"/>
      <c r="I80" s="229">
        <f>((1/30))/12</f>
        <v>2.7777777777777779E-3</v>
      </c>
      <c r="J80" s="228">
        <f t="shared" si="6"/>
        <v>4.71</v>
      </c>
    </row>
    <row r="81" spans="2:20" ht="14.25" customHeight="1" x14ac:dyDescent="0.2">
      <c r="B81" s="225" t="s">
        <v>346</v>
      </c>
      <c r="C81" s="337" t="s">
        <v>423</v>
      </c>
      <c r="D81" s="338"/>
      <c r="E81" s="338"/>
      <c r="F81" s="338"/>
      <c r="G81" s="338"/>
      <c r="H81" s="339"/>
      <c r="I81" s="229">
        <f>((5/30)/12)*1.5%</f>
        <v>2.0833333333333332E-4</v>
      </c>
      <c r="J81" s="228">
        <f t="shared" si="6"/>
        <v>0.35</v>
      </c>
    </row>
    <row r="82" spans="2:20" ht="14.25" customHeight="1" x14ac:dyDescent="0.2">
      <c r="B82" s="225" t="s">
        <v>348</v>
      </c>
      <c r="C82" s="337" t="s">
        <v>424</v>
      </c>
      <c r="D82" s="338"/>
      <c r="E82" s="338"/>
      <c r="F82" s="338"/>
      <c r="G82" s="338"/>
      <c r="H82" s="339"/>
      <c r="I82" s="229">
        <f>((15/30)/12)*8%</f>
        <v>3.3333333333333331E-3</v>
      </c>
      <c r="J82" s="228">
        <f t="shared" si="6"/>
        <v>5.65</v>
      </c>
    </row>
    <row r="83" spans="2:20" ht="14.25" customHeight="1" x14ac:dyDescent="0.2">
      <c r="B83" s="225" t="s">
        <v>371</v>
      </c>
      <c r="C83" s="337" t="s">
        <v>425</v>
      </c>
      <c r="D83" s="338"/>
      <c r="E83" s="338"/>
      <c r="F83" s="338"/>
      <c r="G83" s="338"/>
      <c r="H83" s="339"/>
      <c r="I83" s="229">
        <f>(((4*8.33%)+(4*2.78%))/12)*2%</f>
        <v>7.4066666666666671E-4</v>
      </c>
      <c r="J83" s="228">
        <f t="shared" si="6"/>
        <v>1.25</v>
      </c>
    </row>
    <row r="84" spans="2:20" ht="14.25" customHeight="1" x14ac:dyDescent="0.2">
      <c r="B84" s="225" t="s">
        <v>373</v>
      </c>
      <c r="C84" s="337" t="s">
        <v>426</v>
      </c>
      <c r="D84" s="338"/>
      <c r="E84" s="338"/>
      <c r="F84" s="338"/>
      <c r="G84" s="338"/>
      <c r="H84" s="339"/>
      <c r="I84" s="229">
        <v>0</v>
      </c>
      <c r="J84" s="228">
        <f t="shared" si="6"/>
        <v>0</v>
      </c>
    </row>
    <row r="85" spans="2:20" ht="14.25" customHeight="1" x14ac:dyDescent="0.2">
      <c r="B85" s="350" t="s">
        <v>427</v>
      </c>
      <c r="C85" s="338"/>
      <c r="D85" s="338"/>
      <c r="E85" s="338"/>
      <c r="F85" s="338"/>
      <c r="G85" s="338"/>
      <c r="H85" s="339"/>
      <c r="I85" s="235">
        <f t="shared" ref="I85:J85" si="7">SUM(I79:I84)</f>
        <v>2.3263814814814817E-2</v>
      </c>
      <c r="J85" s="230">
        <f t="shared" si="7"/>
        <v>39.46</v>
      </c>
    </row>
    <row r="86" spans="2:20" ht="14.25" customHeight="1" x14ac:dyDescent="0.25">
      <c r="B86" s="363"/>
      <c r="C86" s="338"/>
      <c r="D86" s="338"/>
      <c r="E86" s="338"/>
      <c r="F86" s="338"/>
      <c r="G86" s="338"/>
      <c r="H86" s="338"/>
      <c r="I86" s="338"/>
      <c r="J86" s="338"/>
      <c r="T86" s="266"/>
    </row>
    <row r="87" spans="2:20" ht="14.25" customHeight="1" x14ac:dyDescent="0.2">
      <c r="B87" s="350" t="s">
        <v>428</v>
      </c>
      <c r="C87" s="338"/>
      <c r="D87" s="338"/>
      <c r="E87" s="338"/>
      <c r="F87" s="338"/>
      <c r="G87" s="338"/>
      <c r="H87" s="339"/>
      <c r="I87" s="225" t="s">
        <v>365</v>
      </c>
      <c r="J87" s="226" t="s">
        <v>366</v>
      </c>
    </row>
    <row r="88" spans="2:20" ht="14.25" customHeight="1" x14ac:dyDescent="0.2">
      <c r="B88" s="225" t="s">
        <v>341</v>
      </c>
      <c r="C88" s="359" t="s">
        <v>429</v>
      </c>
      <c r="D88" s="338"/>
      <c r="E88" s="338"/>
      <c r="F88" s="338"/>
      <c r="G88" s="338"/>
      <c r="H88" s="339"/>
      <c r="I88" s="229">
        <v>0</v>
      </c>
      <c r="J88" s="228">
        <v>0</v>
      </c>
    </row>
    <row r="89" spans="2:20" ht="14.25" customHeight="1" x14ac:dyDescent="0.2">
      <c r="B89" s="350" t="s">
        <v>430</v>
      </c>
      <c r="C89" s="338"/>
      <c r="D89" s="338"/>
      <c r="E89" s="338"/>
      <c r="F89" s="338"/>
      <c r="G89" s="338"/>
      <c r="H89" s="339"/>
      <c r="I89" s="235">
        <v>0</v>
      </c>
      <c r="J89" s="230">
        <v>0</v>
      </c>
    </row>
    <row r="90" spans="2:20" ht="14.25" customHeight="1" x14ac:dyDescent="0.2">
      <c r="B90" s="360"/>
      <c r="C90" s="344"/>
      <c r="D90" s="344"/>
      <c r="E90" s="344"/>
      <c r="F90" s="344"/>
      <c r="G90" s="344"/>
      <c r="H90" s="344"/>
      <c r="I90" s="344"/>
      <c r="J90" s="344"/>
    </row>
    <row r="91" spans="2:20" ht="14.25" customHeight="1" x14ac:dyDescent="0.2">
      <c r="B91" s="342" t="s">
        <v>431</v>
      </c>
      <c r="C91" s="338"/>
      <c r="D91" s="338"/>
      <c r="E91" s="338"/>
      <c r="F91" s="338"/>
      <c r="G91" s="338"/>
      <c r="H91" s="338"/>
      <c r="I91" s="338"/>
      <c r="J91" s="339"/>
    </row>
    <row r="92" spans="2:20" ht="14.25" customHeight="1" x14ac:dyDescent="0.2">
      <c r="B92" s="350" t="s">
        <v>432</v>
      </c>
      <c r="C92" s="338"/>
      <c r="D92" s="338"/>
      <c r="E92" s="338"/>
      <c r="F92" s="338"/>
      <c r="G92" s="338"/>
      <c r="H92" s="338"/>
      <c r="I92" s="339"/>
      <c r="J92" s="226" t="s">
        <v>366</v>
      </c>
    </row>
    <row r="93" spans="2:20" ht="14.25" customHeight="1" x14ac:dyDescent="0.2">
      <c r="B93" s="225" t="s">
        <v>433</v>
      </c>
      <c r="C93" s="337" t="s">
        <v>434</v>
      </c>
      <c r="D93" s="338"/>
      <c r="E93" s="338"/>
      <c r="F93" s="338"/>
      <c r="G93" s="338"/>
      <c r="H93" s="338"/>
      <c r="I93" s="339"/>
      <c r="J93" s="228">
        <f>J85</f>
        <v>39.46</v>
      </c>
    </row>
    <row r="94" spans="2:20" ht="14.25" customHeight="1" x14ac:dyDescent="0.2">
      <c r="B94" s="242" t="s">
        <v>435</v>
      </c>
      <c r="C94" s="361" t="s">
        <v>436</v>
      </c>
      <c r="D94" s="358"/>
      <c r="E94" s="358"/>
      <c r="F94" s="358"/>
      <c r="G94" s="358"/>
      <c r="H94" s="358"/>
      <c r="I94" s="362"/>
      <c r="J94" s="243">
        <f>J89</f>
        <v>0</v>
      </c>
    </row>
    <row r="95" spans="2:20" ht="14.25" customHeight="1" x14ac:dyDescent="0.2">
      <c r="B95" s="369" t="s">
        <v>437</v>
      </c>
      <c r="C95" s="370"/>
      <c r="D95" s="370"/>
      <c r="E95" s="370"/>
      <c r="F95" s="370"/>
      <c r="G95" s="370"/>
      <c r="H95" s="370"/>
      <c r="I95" s="370"/>
      <c r="J95" s="244">
        <f>SUM(J93:J94)</f>
        <v>39.46</v>
      </c>
    </row>
    <row r="96" spans="2:20" ht="14.25" customHeight="1" x14ac:dyDescent="0.2">
      <c r="B96" s="371" t="s">
        <v>469</v>
      </c>
      <c r="C96" s="371"/>
      <c r="D96" s="371"/>
      <c r="E96" s="371"/>
      <c r="F96" s="371"/>
      <c r="G96" s="371"/>
      <c r="H96" s="371"/>
      <c r="I96" s="371"/>
      <c r="J96" s="245">
        <f>J33+J66+J75+J95</f>
        <v>3860.229832</v>
      </c>
    </row>
    <row r="97" spans="2:10" ht="14.25" customHeight="1" x14ac:dyDescent="0.2">
      <c r="B97" s="368" t="s">
        <v>439</v>
      </c>
      <c r="C97" s="365"/>
      <c r="D97" s="365"/>
      <c r="E97" s="365"/>
      <c r="F97" s="365"/>
      <c r="G97" s="365"/>
      <c r="H97" s="365"/>
      <c r="I97" s="365"/>
      <c r="J97" s="365"/>
    </row>
    <row r="98" spans="2:10" ht="14.25" customHeight="1" x14ac:dyDescent="0.2">
      <c r="B98" s="246">
        <v>5</v>
      </c>
      <c r="C98" s="366" t="s">
        <v>440</v>
      </c>
      <c r="D98" s="365"/>
      <c r="E98" s="365"/>
      <c r="F98" s="365"/>
      <c r="G98" s="365"/>
      <c r="H98" s="365"/>
      <c r="I98" s="246"/>
      <c r="J98" s="247" t="s">
        <v>366</v>
      </c>
    </row>
    <row r="99" spans="2:10" ht="14.25" customHeight="1" x14ac:dyDescent="0.2">
      <c r="B99" s="246" t="s">
        <v>341</v>
      </c>
      <c r="C99" s="364" t="s">
        <v>441</v>
      </c>
      <c r="D99" s="365"/>
      <c r="E99" s="365"/>
      <c r="F99" s="365"/>
      <c r="G99" s="365"/>
      <c r="H99" s="365"/>
      <c r="I99" s="249">
        <v>0</v>
      </c>
      <c r="J99" s="250">
        <v>80</v>
      </c>
    </row>
    <row r="100" spans="2:10" ht="14.25" customHeight="1" x14ac:dyDescent="0.2">
      <c r="B100" s="246" t="s">
        <v>343</v>
      </c>
      <c r="C100" s="364" t="s">
        <v>442</v>
      </c>
      <c r="D100" s="365"/>
      <c r="E100" s="365"/>
      <c r="F100" s="365"/>
      <c r="G100" s="365"/>
      <c r="H100" s="365"/>
      <c r="I100" s="249">
        <v>0</v>
      </c>
      <c r="J100" s="250">
        <v>80</v>
      </c>
    </row>
    <row r="101" spans="2:10" ht="14.25" customHeight="1" x14ac:dyDescent="0.2">
      <c r="B101" s="251" t="s">
        <v>346</v>
      </c>
      <c r="C101" s="364" t="s">
        <v>443</v>
      </c>
      <c r="D101" s="365"/>
      <c r="E101" s="365"/>
      <c r="F101" s="365"/>
      <c r="G101" s="365"/>
      <c r="H101" s="365"/>
      <c r="I101" s="252" t="s">
        <v>395</v>
      </c>
      <c r="J101" s="250">
        <v>0</v>
      </c>
    </row>
    <row r="102" spans="2:10" ht="14.25" customHeight="1" x14ac:dyDescent="0.2">
      <c r="B102" s="251" t="s">
        <v>348</v>
      </c>
      <c r="C102" s="364" t="s">
        <v>374</v>
      </c>
      <c r="D102" s="365"/>
      <c r="E102" s="365"/>
      <c r="F102" s="365"/>
      <c r="G102" s="365"/>
      <c r="H102" s="365"/>
      <c r="I102" s="252" t="s">
        <v>395</v>
      </c>
      <c r="J102" s="250">
        <v>0</v>
      </c>
    </row>
    <row r="103" spans="2:10" ht="14.25" customHeight="1" x14ac:dyDescent="0.2">
      <c r="B103" s="366" t="s">
        <v>444</v>
      </c>
      <c r="C103" s="365"/>
      <c r="D103" s="365"/>
      <c r="E103" s="365"/>
      <c r="F103" s="365"/>
      <c r="G103" s="365"/>
      <c r="H103" s="365"/>
      <c r="I103" s="253" t="s">
        <v>395</v>
      </c>
      <c r="J103" s="254">
        <f>SUM(J99:J102)</f>
        <v>160</v>
      </c>
    </row>
    <row r="104" spans="2:10" ht="14.25" customHeight="1" x14ac:dyDescent="0.2">
      <c r="B104" s="367"/>
      <c r="C104" s="365"/>
      <c r="D104" s="365"/>
      <c r="E104" s="365"/>
      <c r="F104" s="365"/>
      <c r="G104" s="365"/>
      <c r="H104" s="365"/>
      <c r="I104" s="365"/>
      <c r="J104" s="365"/>
    </row>
    <row r="105" spans="2:10" ht="14.25" customHeight="1" x14ac:dyDescent="0.2">
      <c r="B105" s="368" t="s">
        <v>445</v>
      </c>
      <c r="C105" s="365"/>
      <c r="D105" s="365"/>
      <c r="E105" s="365"/>
      <c r="F105" s="365"/>
      <c r="G105" s="365"/>
      <c r="H105" s="365"/>
      <c r="I105" s="365"/>
      <c r="J105" s="365"/>
    </row>
    <row r="106" spans="2:10" ht="14.25" customHeight="1" x14ac:dyDescent="0.2">
      <c r="B106" s="246">
        <v>6</v>
      </c>
      <c r="C106" s="366" t="s">
        <v>446</v>
      </c>
      <c r="D106" s="365"/>
      <c r="E106" s="365"/>
      <c r="F106" s="365"/>
      <c r="G106" s="365"/>
      <c r="H106" s="365"/>
      <c r="I106" s="246" t="s">
        <v>365</v>
      </c>
      <c r="J106" s="247" t="s">
        <v>366</v>
      </c>
    </row>
    <row r="107" spans="2:10" ht="14.25" customHeight="1" x14ac:dyDescent="0.2">
      <c r="B107" s="246" t="s">
        <v>341</v>
      </c>
      <c r="C107" s="372" t="s">
        <v>447</v>
      </c>
      <c r="D107" s="365"/>
      <c r="E107" s="365"/>
      <c r="F107" s="365"/>
      <c r="G107" s="365"/>
      <c r="H107" s="365"/>
      <c r="I107" s="255">
        <v>0.03</v>
      </c>
      <c r="J107" s="250">
        <f>TRUNC(((J131)*I107),2)</f>
        <v>120.6</v>
      </c>
    </row>
    <row r="108" spans="2:10" ht="14.25" customHeight="1" x14ac:dyDescent="0.2">
      <c r="B108" s="246" t="s">
        <v>343</v>
      </c>
      <c r="C108" s="372" t="s">
        <v>448</v>
      </c>
      <c r="D108" s="365"/>
      <c r="E108" s="365"/>
      <c r="F108" s="365"/>
      <c r="G108" s="365"/>
      <c r="H108" s="365"/>
      <c r="I108" s="255">
        <v>0.06</v>
      </c>
      <c r="J108" s="250">
        <f>TRUNC(((J131+J107)*I108),2)</f>
        <v>248.44</v>
      </c>
    </row>
    <row r="109" spans="2:10" ht="14.25" customHeight="1" x14ac:dyDescent="0.2">
      <c r="B109" s="246" t="s">
        <v>346</v>
      </c>
      <c r="C109" s="374" t="s">
        <v>449</v>
      </c>
      <c r="D109" s="365"/>
      <c r="E109" s="365"/>
      <c r="F109" s="365"/>
      <c r="G109" s="365"/>
      <c r="H109" s="365"/>
      <c r="I109" s="249"/>
      <c r="J109" s="257"/>
    </row>
    <row r="110" spans="2:10" ht="14.25" customHeight="1" x14ac:dyDescent="0.2">
      <c r="B110" s="246" t="s">
        <v>450</v>
      </c>
      <c r="C110" s="372" t="s">
        <v>451</v>
      </c>
      <c r="D110" s="365"/>
      <c r="E110" s="365"/>
      <c r="F110" s="365"/>
      <c r="G110" s="365"/>
      <c r="H110" s="365"/>
      <c r="I110" s="255">
        <v>6.4999999999999997E-3</v>
      </c>
      <c r="J110" s="250">
        <f>TRUNC(I110*((J131+J107+J108)/(1-I115)),2)</f>
        <v>31.23</v>
      </c>
    </row>
    <row r="111" spans="2:10" ht="14.25" customHeight="1" x14ac:dyDescent="0.2">
      <c r="B111" s="246" t="s">
        <v>452</v>
      </c>
      <c r="C111" s="372" t="s">
        <v>453</v>
      </c>
      <c r="D111" s="365"/>
      <c r="E111" s="365"/>
      <c r="F111" s="365"/>
      <c r="G111" s="365"/>
      <c r="H111" s="365"/>
      <c r="I111" s="255">
        <v>0.03</v>
      </c>
      <c r="J111" s="250">
        <f>TRUNC(I111*(J131+J107+J108)/(1-I115),2)</f>
        <v>144.13999999999999</v>
      </c>
    </row>
    <row r="112" spans="2:10" ht="14.25" customHeight="1" x14ac:dyDescent="0.2">
      <c r="B112" s="246" t="s">
        <v>454</v>
      </c>
      <c r="C112" s="372" t="s">
        <v>455</v>
      </c>
      <c r="D112" s="365"/>
      <c r="E112" s="365"/>
      <c r="F112" s="365"/>
      <c r="G112" s="365"/>
      <c r="H112" s="365"/>
      <c r="I112" s="255">
        <v>0.05</v>
      </c>
      <c r="J112" s="250">
        <f>TRUNC(I112*(J131+J107+J108)/(1-I115),2)</f>
        <v>240.24</v>
      </c>
    </row>
    <row r="113" spans="2:10" ht="14.25" customHeight="1" x14ac:dyDescent="0.2">
      <c r="B113" s="366" t="s">
        <v>456</v>
      </c>
      <c r="C113" s="365"/>
      <c r="D113" s="365"/>
      <c r="E113" s="365"/>
      <c r="F113" s="365"/>
      <c r="G113" s="365"/>
      <c r="H113" s="365"/>
      <c r="I113" s="255">
        <f t="shared" ref="I113:J113" si="8">SUM(I107:I112)</f>
        <v>0.17649999999999999</v>
      </c>
      <c r="J113" s="254">
        <f t="shared" si="8"/>
        <v>784.65</v>
      </c>
    </row>
    <row r="114" spans="2:10" ht="14.25" customHeight="1" x14ac:dyDescent="0.2">
      <c r="B114" s="252"/>
      <c r="C114" s="372"/>
      <c r="D114" s="373"/>
      <c r="E114" s="373"/>
      <c r="F114" s="373"/>
      <c r="G114" s="373"/>
      <c r="H114" s="373"/>
      <c r="I114" s="373"/>
      <c r="J114" s="373"/>
    </row>
    <row r="115" spans="2:10" ht="14.25" customHeight="1" x14ac:dyDescent="0.2">
      <c r="B115" s="246" t="s">
        <v>457</v>
      </c>
      <c r="C115" s="374" t="s">
        <v>458</v>
      </c>
      <c r="D115" s="365"/>
      <c r="E115" s="365"/>
      <c r="F115" s="365"/>
      <c r="G115" s="365"/>
      <c r="H115" s="365"/>
      <c r="I115" s="258">
        <f>I110+I111+I112</f>
        <v>8.6499999999999994E-2</v>
      </c>
      <c r="J115" s="254"/>
    </row>
    <row r="116" spans="2:10" ht="14.25" customHeight="1" x14ac:dyDescent="0.2">
      <c r="B116" s="246"/>
      <c r="C116" s="374">
        <v>100</v>
      </c>
      <c r="D116" s="373"/>
      <c r="E116" s="373"/>
      <c r="F116" s="373"/>
      <c r="G116" s="373"/>
      <c r="H116" s="373"/>
      <c r="I116" s="258"/>
      <c r="J116" s="254"/>
    </row>
    <row r="117" spans="2:10" ht="14.25" customHeight="1" x14ac:dyDescent="0.2">
      <c r="B117" s="248"/>
      <c r="C117" s="256"/>
      <c r="D117" s="256"/>
      <c r="E117" s="256"/>
      <c r="F117" s="256"/>
      <c r="G117" s="256"/>
      <c r="H117" s="256"/>
      <c r="I117" s="258"/>
      <c r="J117" s="254"/>
    </row>
    <row r="118" spans="2:10" ht="14.25" customHeight="1" x14ac:dyDescent="0.2">
      <c r="B118" s="246" t="s">
        <v>459</v>
      </c>
      <c r="C118" s="374" t="s">
        <v>460</v>
      </c>
      <c r="D118" s="373"/>
      <c r="E118" s="373"/>
      <c r="F118" s="373"/>
      <c r="G118" s="373"/>
      <c r="H118" s="373"/>
      <c r="I118" s="258"/>
      <c r="J118" s="254">
        <f>J33+J66+J75+J95+J103+J107+J108</f>
        <v>4389.269832</v>
      </c>
    </row>
    <row r="119" spans="2:10" ht="14.25" customHeight="1" x14ac:dyDescent="0.2">
      <c r="B119" s="246"/>
      <c r="C119" s="256"/>
      <c r="D119" s="256"/>
      <c r="E119" s="256"/>
      <c r="F119" s="256"/>
      <c r="G119" s="256"/>
      <c r="H119" s="256"/>
      <c r="I119" s="258"/>
      <c r="J119" s="254"/>
    </row>
    <row r="120" spans="2:10" ht="14.25" customHeight="1" x14ac:dyDescent="0.2">
      <c r="B120" s="246" t="s">
        <v>461</v>
      </c>
      <c r="C120" s="374" t="s">
        <v>462</v>
      </c>
      <c r="D120" s="373"/>
      <c r="E120" s="373"/>
      <c r="F120" s="373"/>
      <c r="G120" s="373"/>
      <c r="H120" s="373"/>
      <c r="I120" s="258"/>
      <c r="J120" s="254">
        <f>TRUNC(J118/(1-I115),2)</f>
        <v>4804.8900000000003</v>
      </c>
    </row>
    <row r="121" spans="2:10" ht="14.25" customHeight="1" x14ac:dyDescent="0.2">
      <c r="B121" s="246"/>
      <c r="C121" s="256"/>
      <c r="D121" s="256"/>
      <c r="E121" s="256"/>
      <c r="F121" s="256"/>
      <c r="G121" s="256"/>
      <c r="H121" s="256"/>
      <c r="I121" s="258"/>
      <c r="J121" s="254"/>
    </row>
    <row r="122" spans="2:10" ht="14.25" customHeight="1" x14ac:dyDescent="0.2">
      <c r="B122" s="246"/>
      <c r="C122" s="374" t="s">
        <v>463</v>
      </c>
      <c r="D122" s="365"/>
      <c r="E122" s="365"/>
      <c r="F122" s="365"/>
      <c r="G122" s="365"/>
      <c r="H122" s="365"/>
      <c r="I122" s="258"/>
      <c r="J122" s="254">
        <f>J120-J118</f>
        <v>415.62016800000038</v>
      </c>
    </row>
    <row r="123" spans="2:10" ht="14.25" customHeight="1" x14ac:dyDescent="0.2">
      <c r="B123" s="252"/>
      <c r="C123" s="252"/>
      <c r="D123" s="252"/>
      <c r="E123" s="252"/>
      <c r="F123" s="252"/>
      <c r="G123" s="252"/>
      <c r="H123" s="252"/>
      <c r="I123" s="252"/>
      <c r="J123" s="254"/>
    </row>
    <row r="124" spans="2:10" ht="14.25" customHeight="1" x14ac:dyDescent="0.2">
      <c r="B124" s="376" t="s">
        <v>464</v>
      </c>
      <c r="C124" s="365"/>
      <c r="D124" s="365"/>
      <c r="E124" s="365"/>
      <c r="F124" s="365"/>
      <c r="G124" s="365"/>
      <c r="H124" s="365"/>
      <c r="I124" s="365"/>
      <c r="J124" s="365"/>
    </row>
    <row r="125" spans="2:10" ht="14.25" customHeight="1" x14ac:dyDescent="0.2">
      <c r="B125" s="366" t="s">
        <v>465</v>
      </c>
      <c r="C125" s="365"/>
      <c r="D125" s="365"/>
      <c r="E125" s="365"/>
      <c r="F125" s="365"/>
      <c r="G125" s="365"/>
      <c r="H125" s="365"/>
      <c r="I125" s="365"/>
      <c r="J125" s="247" t="s">
        <v>366</v>
      </c>
    </row>
    <row r="126" spans="2:10" ht="14.25" customHeight="1" x14ac:dyDescent="0.2">
      <c r="B126" s="252" t="s">
        <v>341</v>
      </c>
      <c r="C126" s="372" t="s">
        <v>363</v>
      </c>
      <c r="D126" s="365"/>
      <c r="E126" s="365"/>
      <c r="F126" s="365"/>
      <c r="G126" s="365"/>
      <c r="H126" s="365"/>
      <c r="I126" s="365"/>
      <c r="J126" s="250">
        <f>J33</f>
        <v>1697.4540000000002</v>
      </c>
    </row>
    <row r="127" spans="2:10" ht="14.25" customHeight="1" x14ac:dyDescent="0.2">
      <c r="B127" s="252" t="s">
        <v>343</v>
      </c>
      <c r="C127" s="372" t="s">
        <v>376</v>
      </c>
      <c r="D127" s="365"/>
      <c r="E127" s="365"/>
      <c r="F127" s="365"/>
      <c r="G127" s="365"/>
      <c r="H127" s="365"/>
      <c r="I127" s="365"/>
      <c r="J127" s="250">
        <f>J66</f>
        <v>2002.6558319999999</v>
      </c>
    </row>
    <row r="128" spans="2:10" ht="14.25" customHeight="1" x14ac:dyDescent="0.2">
      <c r="B128" s="252" t="s">
        <v>346</v>
      </c>
      <c r="C128" s="372" t="s">
        <v>411</v>
      </c>
      <c r="D128" s="365"/>
      <c r="E128" s="365"/>
      <c r="F128" s="365"/>
      <c r="G128" s="365"/>
      <c r="H128" s="365"/>
      <c r="I128" s="365"/>
      <c r="J128" s="250">
        <f>J75</f>
        <v>120.66</v>
      </c>
    </row>
    <row r="129" spans="2:10" ht="14.25" customHeight="1" x14ac:dyDescent="0.2">
      <c r="B129" s="252" t="s">
        <v>348</v>
      </c>
      <c r="C129" s="372" t="s">
        <v>419</v>
      </c>
      <c r="D129" s="365"/>
      <c r="E129" s="365"/>
      <c r="F129" s="365"/>
      <c r="G129" s="365"/>
      <c r="H129" s="365"/>
      <c r="I129" s="365"/>
      <c r="J129" s="250">
        <f>J95</f>
        <v>39.46</v>
      </c>
    </row>
    <row r="130" spans="2:10" ht="14.25" customHeight="1" x14ac:dyDescent="0.2">
      <c r="B130" s="252" t="s">
        <v>371</v>
      </c>
      <c r="C130" s="372" t="s">
        <v>439</v>
      </c>
      <c r="D130" s="365"/>
      <c r="E130" s="365"/>
      <c r="F130" s="365"/>
      <c r="G130" s="365"/>
      <c r="H130" s="365"/>
      <c r="I130" s="365"/>
      <c r="J130" s="250">
        <f>J103</f>
        <v>160</v>
      </c>
    </row>
    <row r="131" spans="2:10" ht="14.25" customHeight="1" x14ac:dyDescent="0.2">
      <c r="B131" s="246"/>
      <c r="C131" s="366" t="s">
        <v>466</v>
      </c>
      <c r="D131" s="365"/>
      <c r="E131" s="365"/>
      <c r="F131" s="365"/>
      <c r="G131" s="365"/>
      <c r="H131" s="365"/>
      <c r="I131" s="365"/>
      <c r="J131" s="254">
        <f>SUM(J126:J130)</f>
        <v>4020.229832</v>
      </c>
    </row>
    <row r="132" spans="2:10" ht="14.25" customHeight="1" x14ac:dyDescent="0.2">
      <c r="B132" s="252" t="s">
        <v>373</v>
      </c>
      <c r="C132" s="372" t="s">
        <v>445</v>
      </c>
      <c r="D132" s="365"/>
      <c r="E132" s="365"/>
      <c r="F132" s="365"/>
      <c r="G132" s="365"/>
      <c r="H132" s="365"/>
      <c r="I132" s="365"/>
      <c r="J132" s="250">
        <f>J113</f>
        <v>784.65</v>
      </c>
    </row>
    <row r="133" spans="2:10" ht="14.25" customHeight="1" x14ac:dyDescent="0.2">
      <c r="B133" s="375" t="s">
        <v>467</v>
      </c>
      <c r="C133" s="365"/>
      <c r="D133" s="365"/>
      <c r="E133" s="365"/>
      <c r="F133" s="365"/>
      <c r="G133" s="365"/>
      <c r="H133" s="365"/>
      <c r="I133" s="365"/>
      <c r="J133" s="259">
        <f>TRUNC(J131+J132,2)</f>
        <v>4804.87</v>
      </c>
    </row>
    <row r="134" spans="2:10" ht="14.25" customHeight="1" x14ac:dyDescent="0.2">
      <c r="B134" s="260"/>
      <c r="C134" s="260"/>
      <c r="D134" s="260"/>
      <c r="E134" s="260"/>
      <c r="F134" s="260"/>
      <c r="G134" s="260"/>
      <c r="H134" s="260"/>
      <c r="I134" s="260"/>
      <c r="J134" s="261"/>
    </row>
    <row r="135" spans="2:10" ht="14.25" customHeight="1" x14ac:dyDescent="0.2">
      <c r="B135" s="260"/>
      <c r="C135" s="260"/>
      <c r="D135" s="260"/>
      <c r="E135" s="260"/>
      <c r="F135" s="260"/>
      <c r="G135" s="260"/>
      <c r="H135" s="260"/>
      <c r="I135" s="260"/>
      <c r="J135" s="262"/>
    </row>
    <row r="136" spans="2:10" ht="14.25" customHeight="1" x14ac:dyDescent="0.2">
      <c r="B136" s="263"/>
      <c r="C136" s="264"/>
      <c r="D136" s="260"/>
      <c r="E136" s="260"/>
      <c r="F136" s="260"/>
      <c r="G136" s="260"/>
      <c r="H136" s="260"/>
      <c r="I136" s="260"/>
      <c r="J136" s="262"/>
    </row>
    <row r="137" spans="2:10" ht="14.25" customHeight="1" x14ac:dyDescent="0.25">
      <c r="B137" s="263"/>
      <c r="C137" s="263"/>
      <c r="D137" s="265"/>
    </row>
    <row r="138" spans="2:10" ht="14.25" customHeight="1" x14ac:dyDescent="0.25">
      <c r="B138" s="267"/>
      <c r="C138" s="260"/>
      <c r="D138" s="260"/>
    </row>
    <row r="139" spans="2:10" ht="14.25" customHeight="1" x14ac:dyDescent="0.25">
      <c r="B139" s="267"/>
      <c r="C139" s="260"/>
      <c r="D139" s="260"/>
    </row>
    <row r="140" spans="2:10" ht="14.25" customHeight="1" x14ac:dyDescent="0.25"/>
    <row r="141" spans="2:10" ht="14.25" customHeight="1" x14ac:dyDescent="0.25"/>
    <row r="142" spans="2:10" ht="14.25" customHeight="1" x14ac:dyDescent="0.25"/>
    <row r="143" spans="2:10" ht="14.25" customHeight="1" x14ac:dyDescent="0.25"/>
    <row r="144" spans="2:10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39">
    <mergeCell ref="C129:I129"/>
    <mergeCell ref="C130:I130"/>
    <mergeCell ref="C131:I131"/>
    <mergeCell ref="C132:I132"/>
    <mergeCell ref="B133:I133"/>
    <mergeCell ref="C122:H122"/>
    <mergeCell ref="B124:J124"/>
    <mergeCell ref="B125:I125"/>
    <mergeCell ref="C126:I126"/>
    <mergeCell ref="C127:I127"/>
    <mergeCell ref="C128:I128"/>
    <mergeCell ref="B113:H113"/>
    <mergeCell ref="C114:J114"/>
    <mergeCell ref="C115:H115"/>
    <mergeCell ref="C116:H116"/>
    <mergeCell ref="C118:H118"/>
    <mergeCell ref="C120:H120"/>
    <mergeCell ref="C107:H107"/>
    <mergeCell ref="C108:H108"/>
    <mergeCell ref="C109:H109"/>
    <mergeCell ref="C110:H110"/>
    <mergeCell ref="C111:H111"/>
    <mergeCell ref="C112:H112"/>
    <mergeCell ref="C101:H101"/>
    <mergeCell ref="C102:H102"/>
    <mergeCell ref="B103:H103"/>
    <mergeCell ref="B104:J104"/>
    <mergeCell ref="B105:J105"/>
    <mergeCell ref="C106:H106"/>
    <mergeCell ref="B95:I95"/>
    <mergeCell ref="B96:I96"/>
    <mergeCell ref="B97:J97"/>
    <mergeCell ref="C98:H98"/>
    <mergeCell ref="C99:H99"/>
    <mergeCell ref="C100:H100"/>
    <mergeCell ref="B89:H89"/>
    <mergeCell ref="B90:J90"/>
    <mergeCell ref="B91:J91"/>
    <mergeCell ref="B92:I92"/>
    <mergeCell ref="C93:I93"/>
    <mergeCell ref="C94:I94"/>
    <mergeCell ref="C83:H83"/>
    <mergeCell ref="C84:H84"/>
    <mergeCell ref="B85:H85"/>
    <mergeCell ref="B86:J86"/>
    <mergeCell ref="B87:H87"/>
    <mergeCell ref="C88:H88"/>
    <mergeCell ref="B77:J77"/>
    <mergeCell ref="B78:H78"/>
    <mergeCell ref="C79:H79"/>
    <mergeCell ref="C80:H80"/>
    <mergeCell ref="C81:H81"/>
    <mergeCell ref="C82:H82"/>
    <mergeCell ref="C71:H71"/>
    <mergeCell ref="C72:H72"/>
    <mergeCell ref="C73:H73"/>
    <mergeCell ref="C74:H74"/>
    <mergeCell ref="B75:H75"/>
    <mergeCell ref="B76:J76"/>
    <mergeCell ref="C65:I65"/>
    <mergeCell ref="B66:I66"/>
    <mergeCell ref="B67:J67"/>
    <mergeCell ref="B68:J68"/>
    <mergeCell ref="C69:H69"/>
    <mergeCell ref="C70:H70"/>
    <mergeCell ref="B59:I59"/>
    <mergeCell ref="B60:J60"/>
    <mergeCell ref="B61:J61"/>
    <mergeCell ref="B62:I62"/>
    <mergeCell ref="C63:I63"/>
    <mergeCell ref="C64:I64"/>
    <mergeCell ref="C53:H53"/>
    <mergeCell ref="C54:H54"/>
    <mergeCell ref="C55:H55"/>
    <mergeCell ref="C56:H56"/>
    <mergeCell ref="C57:H57"/>
    <mergeCell ref="C58:H58"/>
    <mergeCell ref="C47:H47"/>
    <mergeCell ref="C48:H48"/>
    <mergeCell ref="C49:H49"/>
    <mergeCell ref="B50:H50"/>
    <mergeCell ref="B51:J51"/>
    <mergeCell ref="B52:H52"/>
    <mergeCell ref="B41:H41"/>
    <mergeCell ref="C42:H42"/>
    <mergeCell ref="C43:H43"/>
    <mergeCell ref="C44:H44"/>
    <mergeCell ref="C45:H45"/>
    <mergeCell ref="C46:H46"/>
    <mergeCell ref="B35:J35"/>
    <mergeCell ref="B36:H36"/>
    <mergeCell ref="C37:H37"/>
    <mergeCell ref="C38:H38"/>
    <mergeCell ref="B39:H39"/>
    <mergeCell ref="B40:J40"/>
    <mergeCell ref="C28:H28"/>
    <mergeCell ref="C29:H29"/>
    <mergeCell ref="C30:H30"/>
    <mergeCell ref="C31:H31"/>
    <mergeCell ref="C32:H32"/>
    <mergeCell ref="B33:I33"/>
    <mergeCell ref="C23:H23"/>
    <mergeCell ref="I23:J23"/>
    <mergeCell ref="B24:J24"/>
    <mergeCell ref="B25:J25"/>
    <mergeCell ref="C26:H26"/>
    <mergeCell ref="C27:H27"/>
    <mergeCell ref="C20:H20"/>
    <mergeCell ref="I20:J20"/>
    <mergeCell ref="C21:H21"/>
    <mergeCell ref="I21:J21"/>
    <mergeCell ref="C22:H22"/>
    <mergeCell ref="I22:J22"/>
    <mergeCell ref="B16:C16"/>
    <mergeCell ref="D16:E16"/>
    <mergeCell ref="F16:J16"/>
    <mergeCell ref="B18:J18"/>
    <mergeCell ref="C19:H19"/>
    <mergeCell ref="I19:J19"/>
    <mergeCell ref="B14:J14"/>
    <mergeCell ref="B15:C15"/>
    <mergeCell ref="D15:E15"/>
    <mergeCell ref="F15:J15"/>
    <mergeCell ref="B7:J7"/>
    <mergeCell ref="B8:J8"/>
    <mergeCell ref="C9:H9"/>
    <mergeCell ref="I9:J9"/>
    <mergeCell ref="C10:H10"/>
    <mergeCell ref="I10:J10"/>
    <mergeCell ref="B1:J1"/>
    <mergeCell ref="B2:J2"/>
    <mergeCell ref="B3:J3"/>
    <mergeCell ref="B4:J4"/>
    <mergeCell ref="B5:J5"/>
    <mergeCell ref="B6:J6"/>
    <mergeCell ref="C11:H11"/>
    <mergeCell ref="I11:J11"/>
    <mergeCell ref="C12:H12"/>
    <mergeCell ref="I12:J12"/>
  </mergeCells>
  <hyperlinks>
    <hyperlink ref="B7" r:id="rId1" xr:uid="{00000000-0004-0000-0200-000000000000}"/>
  </hyperlinks>
  <pageMargins left="0.511811024" right="0.511811024" top="0.78740157499999996" bottom="0.78740157499999996" header="0" footer="0"/>
  <pageSetup scale="53" orientation="landscape" r:id="rId2"/>
  <rowBreaks count="1" manualBreakCount="1"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1000"/>
  <sheetViews>
    <sheetView showGridLines="0" view="pageBreakPreview" topLeftCell="A10" zoomScale="60" zoomScaleNormal="100" workbookViewId="0">
      <selection activeCell="J96" sqref="J96"/>
    </sheetView>
  </sheetViews>
  <sheetFormatPr defaultColWidth="12.5703125" defaultRowHeight="15.75" customHeight="1" x14ac:dyDescent="0.25"/>
  <cols>
    <col min="1" max="1" width="7.5703125" style="219" customWidth="1"/>
    <col min="2" max="2" width="9.140625" style="219" customWidth="1"/>
    <col min="3" max="3" width="43.42578125" style="219" customWidth="1"/>
    <col min="4" max="7" width="7.5703125" style="219" customWidth="1"/>
    <col min="8" max="8" width="7.85546875" style="219" customWidth="1"/>
    <col min="9" max="9" width="10.140625" style="219" customWidth="1"/>
    <col min="10" max="10" width="20.5703125" style="266" customWidth="1"/>
    <col min="11" max="26" width="7.5703125" style="219" customWidth="1"/>
    <col min="27" max="16384" width="12.5703125" style="219"/>
  </cols>
  <sheetData>
    <row r="1" spans="2:10" ht="14.25" customHeight="1" x14ac:dyDescent="0.2">
      <c r="B1" s="331" t="s">
        <v>334</v>
      </c>
      <c r="C1" s="332"/>
      <c r="D1" s="332"/>
      <c r="E1" s="332"/>
      <c r="F1" s="332"/>
      <c r="G1" s="332"/>
      <c r="H1" s="332"/>
      <c r="I1" s="332"/>
      <c r="J1" s="332"/>
    </row>
    <row r="2" spans="2:10" ht="14.25" customHeight="1" x14ac:dyDescent="0.2">
      <c r="B2" s="333" t="s">
        <v>335</v>
      </c>
      <c r="C2" s="332"/>
      <c r="D2" s="332"/>
      <c r="E2" s="332"/>
      <c r="F2" s="332"/>
      <c r="G2" s="332"/>
      <c r="H2" s="332"/>
      <c r="I2" s="332"/>
      <c r="J2" s="332"/>
    </row>
    <row r="3" spans="2:10" ht="14.25" customHeight="1" x14ac:dyDescent="0.2">
      <c r="B3" s="333" t="s">
        <v>336</v>
      </c>
      <c r="C3" s="332"/>
      <c r="D3" s="332"/>
      <c r="E3" s="332"/>
      <c r="F3" s="332"/>
      <c r="G3" s="332"/>
      <c r="H3" s="332"/>
      <c r="I3" s="332"/>
      <c r="J3" s="332"/>
    </row>
    <row r="4" spans="2:10" ht="14.25" customHeight="1" x14ac:dyDescent="0.2">
      <c r="B4" s="334" t="s">
        <v>337</v>
      </c>
      <c r="C4" s="332"/>
      <c r="D4" s="332"/>
      <c r="E4" s="332"/>
      <c r="F4" s="332"/>
      <c r="G4" s="332"/>
      <c r="H4" s="332"/>
      <c r="I4" s="332"/>
      <c r="J4" s="332"/>
    </row>
    <row r="5" spans="2:10" ht="14.25" customHeight="1" x14ac:dyDescent="0.2">
      <c r="B5" s="335"/>
      <c r="C5" s="332"/>
      <c r="D5" s="332"/>
      <c r="E5" s="332"/>
      <c r="F5" s="332"/>
      <c r="G5" s="332"/>
      <c r="H5" s="332"/>
      <c r="I5" s="332"/>
      <c r="J5" s="332"/>
    </row>
    <row r="6" spans="2:10" ht="14.25" customHeight="1" x14ac:dyDescent="0.2">
      <c r="B6" s="336" t="s">
        <v>474</v>
      </c>
      <c r="C6" s="332"/>
      <c r="D6" s="332"/>
      <c r="E6" s="332"/>
      <c r="F6" s="332"/>
      <c r="G6" s="332"/>
      <c r="H6" s="332"/>
      <c r="I6" s="332"/>
      <c r="J6" s="332"/>
    </row>
    <row r="7" spans="2:10" ht="14.25" customHeight="1" x14ac:dyDescent="0.2">
      <c r="B7" s="343" t="s">
        <v>475</v>
      </c>
      <c r="C7" s="344"/>
      <c r="D7" s="344"/>
      <c r="E7" s="344"/>
      <c r="F7" s="344"/>
      <c r="G7" s="344"/>
      <c r="H7" s="344"/>
      <c r="I7" s="344"/>
      <c r="J7" s="344"/>
    </row>
    <row r="8" spans="2:10" ht="14.25" customHeight="1" x14ac:dyDescent="0.2">
      <c r="B8" s="342" t="s">
        <v>340</v>
      </c>
      <c r="C8" s="338"/>
      <c r="D8" s="338"/>
      <c r="E8" s="338"/>
      <c r="F8" s="338"/>
      <c r="G8" s="338"/>
      <c r="H8" s="338"/>
      <c r="I8" s="338"/>
      <c r="J8" s="339"/>
    </row>
    <row r="9" spans="2:10" ht="14.25" customHeight="1" x14ac:dyDescent="0.2">
      <c r="B9" s="221" t="s">
        <v>341</v>
      </c>
      <c r="C9" s="337" t="s">
        <v>342</v>
      </c>
      <c r="D9" s="338"/>
      <c r="E9" s="338"/>
      <c r="F9" s="338"/>
      <c r="G9" s="338"/>
      <c r="H9" s="339"/>
      <c r="I9" s="345"/>
      <c r="J9" s="339"/>
    </row>
    <row r="10" spans="2:10" ht="14.25" customHeight="1" x14ac:dyDescent="0.2">
      <c r="B10" s="221" t="s">
        <v>343</v>
      </c>
      <c r="C10" s="337" t="s">
        <v>344</v>
      </c>
      <c r="D10" s="338"/>
      <c r="E10" s="338"/>
      <c r="F10" s="338"/>
      <c r="G10" s="338"/>
      <c r="H10" s="339"/>
      <c r="I10" s="341" t="s">
        <v>345</v>
      </c>
      <c r="J10" s="339"/>
    </row>
    <row r="11" spans="2:10" ht="14.25" customHeight="1" x14ac:dyDescent="0.2">
      <c r="B11" s="221" t="s">
        <v>346</v>
      </c>
      <c r="C11" s="337" t="s">
        <v>347</v>
      </c>
      <c r="D11" s="338"/>
      <c r="E11" s="338"/>
      <c r="F11" s="338"/>
      <c r="G11" s="338"/>
      <c r="H11" s="339"/>
      <c r="I11" s="340">
        <v>2023</v>
      </c>
      <c r="J11" s="339"/>
    </row>
    <row r="12" spans="2:10" ht="14.25" customHeight="1" x14ac:dyDescent="0.2">
      <c r="B12" s="221" t="s">
        <v>348</v>
      </c>
      <c r="C12" s="337" t="s">
        <v>349</v>
      </c>
      <c r="D12" s="338"/>
      <c r="E12" s="338"/>
      <c r="F12" s="338"/>
      <c r="G12" s="338"/>
      <c r="H12" s="339"/>
      <c r="I12" s="341">
        <v>12</v>
      </c>
      <c r="J12" s="339"/>
    </row>
    <row r="13" spans="2:10" ht="14.25" customHeight="1" x14ac:dyDescent="0.2">
      <c r="B13" s="220"/>
      <c r="C13" s="223"/>
      <c r="D13" s="223"/>
      <c r="E13" s="223"/>
      <c r="F13" s="223"/>
      <c r="G13" s="223"/>
      <c r="H13" s="223"/>
      <c r="I13" s="220"/>
      <c r="J13" s="224"/>
    </row>
    <row r="14" spans="2:10" ht="14.25" customHeight="1" x14ac:dyDescent="0.2">
      <c r="B14" s="342" t="s">
        <v>350</v>
      </c>
      <c r="C14" s="338"/>
      <c r="D14" s="338"/>
      <c r="E14" s="338"/>
      <c r="F14" s="338"/>
      <c r="G14" s="338"/>
      <c r="H14" s="338"/>
      <c r="I14" s="338"/>
      <c r="J14" s="339"/>
    </row>
    <row r="15" spans="2:10" ht="14.25" customHeight="1" x14ac:dyDescent="0.2">
      <c r="B15" s="341" t="s">
        <v>351</v>
      </c>
      <c r="C15" s="339"/>
      <c r="D15" s="341" t="s">
        <v>352</v>
      </c>
      <c r="E15" s="339"/>
      <c r="F15" s="341" t="s">
        <v>353</v>
      </c>
      <c r="G15" s="338"/>
      <c r="H15" s="338"/>
      <c r="I15" s="338"/>
      <c r="J15" s="339"/>
    </row>
    <row r="16" spans="2:10" ht="14.25" customHeight="1" x14ac:dyDescent="0.2">
      <c r="B16" s="341" t="s">
        <v>354</v>
      </c>
      <c r="C16" s="339"/>
      <c r="D16" s="341" t="s">
        <v>355</v>
      </c>
      <c r="E16" s="339"/>
      <c r="F16" s="341"/>
      <c r="G16" s="338"/>
      <c r="H16" s="338"/>
      <c r="I16" s="338"/>
      <c r="J16" s="339"/>
    </row>
    <row r="17" spans="2:11" ht="14.25" customHeight="1" x14ac:dyDescent="0.2">
      <c r="B17" s="220"/>
      <c r="C17" s="223"/>
      <c r="D17" s="223"/>
      <c r="E17" s="223"/>
      <c r="F17" s="223"/>
      <c r="G17" s="223"/>
      <c r="H17" s="223"/>
      <c r="I17" s="220"/>
      <c r="J17" s="224"/>
    </row>
    <row r="18" spans="2:11" ht="14.25" customHeight="1" x14ac:dyDescent="0.2">
      <c r="B18" s="342" t="s">
        <v>356</v>
      </c>
      <c r="C18" s="338"/>
      <c r="D18" s="338"/>
      <c r="E18" s="338"/>
      <c r="F18" s="338"/>
      <c r="G18" s="338"/>
      <c r="H18" s="338"/>
      <c r="I18" s="338"/>
      <c r="J18" s="339"/>
    </row>
    <row r="19" spans="2:11" ht="14.25" customHeight="1" x14ac:dyDescent="0.2">
      <c r="B19" s="221">
        <v>1</v>
      </c>
      <c r="C19" s="337" t="s">
        <v>357</v>
      </c>
      <c r="D19" s="338"/>
      <c r="E19" s="338"/>
      <c r="F19" s="338"/>
      <c r="G19" s="338"/>
      <c r="H19" s="339"/>
      <c r="I19" s="348" t="s">
        <v>476</v>
      </c>
      <c r="J19" s="339"/>
    </row>
    <row r="20" spans="2:11" ht="14.25" customHeight="1" x14ac:dyDescent="0.2">
      <c r="B20" s="221">
        <v>2</v>
      </c>
      <c r="C20" s="337" t="s">
        <v>358</v>
      </c>
      <c r="D20" s="338"/>
      <c r="E20" s="338"/>
      <c r="F20" s="338"/>
      <c r="G20" s="338"/>
      <c r="H20" s="339"/>
      <c r="I20" s="341"/>
      <c r="J20" s="339"/>
    </row>
    <row r="21" spans="2:11" ht="14.25" customHeight="1" x14ac:dyDescent="0.2">
      <c r="B21" s="221">
        <v>3</v>
      </c>
      <c r="C21" s="337" t="s">
        <v>359</v>
      </c>
      <c r="D21" s="338"/>
      <c r="E21" s="338"/>
      <c r="F21" s="338"/>
      <c r="G21" s="338"/>
      <c r="H21" s="339"/>
      <c r="I21" s="346">
        <v>3334.59</v>
      </c>
      <c r="J21" s="347"/>
    </row>
    <row r="22" spans="2:11" ht="14.25" customHeight="1" x14ac:dyDescent="0.2">
      <c r="B22" s="221">
        <v>4</v>
      </c>
      <c r="C22" s="337" t="s">
        <v>361</v>
      </c>
      <c r="D22" s="338"/>
      <c r="E22" s="338"/>
      <c r="F22" s="338"/>
      <c r="G22" s="338"/>
      <c r="H22" s="339"/>
      <c r="I22" s="348" t="s">
        <v>476</v>
      </c>
      <c r="J22" s="339"/>
    </row>
    <row r="23" spans="2:11" ht="14.25" customHeight="1" x14ac:dyDescent="0.2">
      <c r="B23" s="221">
        <v>5</v>
      </c>
      <c r="C23" s="337" t="s">
        <v>362</v>
      </c>
      <c r="D23" s="338"/>
      <c r="E23" s="338"/>
      <c r="F23" s="338"/>
      <c r="G23" s="338"/>
      <c r="H23" s="339"/>
      <c r="I23" s="345">
        <v>44927</v>
      </c>
      <c r="J23" s="339"/>
    </row>
    <row r="24" spans="2:11" ht="14.25" customHeight="1" x14ac:dyDescent="0.2">
      <c r="B24" s="335"/>
      <c r="C24" s="332"/>
      <c r="D24" s="332"/>
      <c r="E24" s="332"/>
      <c r="F24" s="332"/>
      <c r="G24" s="332"/>
      <c r="H24" s="332"/>
      <c r="I24" s="332"/>
      <c r="J24" s="332"/>
    </row>
    <row r="25" spans="2:11" ht="14.25" customHeight="1" x14ac:dyDescent="0.2">
      <c r="B25" s="351" t="s">
        <v>363</v>
      </c>
      <c r="C25" s="338"/>
      <c r="D25" s="338"/>
      <c r="E25" s="338"/>
      <c r="F25" s="338"/>
      <c r="G25" s="338"/>
      <c r="H25" s="338"/>
      <c r="I25" s="338"/>
      <c r="J25" s="339"/>
    </row>
    <row r="26" spans="2:11" ht="14.25" customHeight="1" x14ac:dyDescent="0.2">
      <c r="B26" s="225">
        <v>1</v>
      </c>
      <c r="C26" s="350" t="s">
        <v>364</v>
      </c>
      <c r="D26" s="338"/>
      <c r="E26" s="338"/>
      <c r="F26" s="338"/>
      <c r="G26" s="338"/>
      <c r="H26" s="339"/>
      <c r="I26" s="225" t="s">
        <v>365</v>
      </c>
      <c r="J26" s="268" t="s">
        <v>366</v>
      </c>
    </row>
    <row r="27" spans="2:11" ht="14.25" customHeight="1" x14ac:dyDescent="0.2">
      <c r="B27" s="225" t="s">
        <v>341</v>
      </c>
      <c r="C27" s="337" t="s">
        <v>367</v>
      </c>
      <c r="D27" s="338"/>
      <c r="E27" s="338"/>
      <c r="F27" s="338"/>
      <c r="G27" s="338"/>
      <c r="H27" s="339"/>
      <c r="I27" s="238"/>
      <c r="J27" s="274">
        <v>2593.73</v>
      </c>
      <c r="K27" s="236"/>
    </row>
    <row r="28" spans="2:11" ht="14.25" customHeight="1" x14ac:dyDescent="0.2">
      <c r="B28" s="225" t="s">
        <v>343</v>
      </c>
      <c r="C28" s="337" t="s">
        <v>368</v>
      </c>
      <c r="D28" s="338"/>
      <c r="E28" s="338"/>
      <c r="F28" s="338"/>
      <c r="G28" s="338"/>
      <c r="H28" s="339"/>
      <c r="I28" s="229">
        <v>0.3</v>
      </c>
      <c r="J28" s="270">
        <f>J27*I28</f>
        <v>778.11900000000003</v>
      </c>
    </row>
    <row r="29" spans="2:11" ht="14.25" customHeight="1" x14ac:dyDescent="0.2">
      <c r="B29" s="225" t="s">
        <v>346</v>
      </c>
      <c r="C29" s="337" t="s">
        <v>369</v>
      </c>
      <c r="D29" s="338"/>
      <c r="E29" s="338"/>
      <c r="F29" s="338"/>
      <c r="G29" s="338"/>
      <c r="H29" s="339"/>
      <c r="I29" s="229"/>
      <c r="J29" s="228">
        <v>0</v>
      </c>
    </row>
    <row r="30" spans="2:11" ht="14.25" customHeight="1" x14ac:dyDescent="0.2">
      <c r="B30" s="225" t="s">
        <v>348</v>
      </c>
      <c r="C30" s="337" t="s">
        <v>370</v>
      </c>
      <c r="D30" s="338"/>
      <c r="E30" s="338"/>
      <c r="F30" s="338"/>
      <c r="G30" s="338"/>
      <c r="H30" s="339"/>
      <c r="I30" s="229"/>
      <c r="J30" s="228">
        <v>0</v>
      </c>
    </row>
    <row r="31" spans="2:11" ht="14.25" customHeight="1" x14ac:dyDescent="0.2">
      <c r="B31" s="225" t="s">
        <v>371</v>
      </c>
      <c r="C31" s="337" t="s">
        <v>372</v>
      </c>
      <c r="D31" s="338"/>
      <c r="E31" s="338"/>
      <c r="F31" s="338"/>
      <c r="G31" s="338"/>
      <c r="H31" s="339"/>
      <c r="I31" s="229"/>
      <c r="J31" s="228">
        <v>0</v>
      </c>
    </row>
    <row r="32" spans="2:11" ht="14.25" customHeight="1" x14ac:dyDescent="0.2">
      <c r="B32" s="225" t="s">
        <v>373</v>
      </c>
      <c r="C32" s="349" t="s">
        <v>477</v>
      </c>
      <c r="D32" s="338"/>
      <c r="E32" s="338"/>
      <c r="F32" s="338"/>
      <c r="G32" s="338"/>
      <c r="H32" s="339"/>
      <c r="I32" s="229">
        <v>0</v>
      </c>
      <c r="J32" s="228">
        <f>J27*I32</f>
        <v>0</v>
      </c>
    </row>
    <row r="33" spans="2:10" ht="14.25" customHeight="1" x14ac:dyDescent="0.2">
      <c r="B33" s="350" t="s">
        <v>375</v>
      </c>
      <c r="C33" s="338"/>
      <c r="D33" s="338"/>
      <c r="E33" s="338"/>
      <c r="F33" s="338"/>
      <c r="G33" s="338"/>
      <c r="H33" s="338"/>
      <c r="I33" s="339"/>
      <c r="J33" s="230">
        <f>SUM(J27:J32)</f>
        <v>3371.8490000000002</v>
      </c>
    </row>
    <row r="34" spans="2:10" ht="14.25" customHeight="1" x14ac:dyDescent="0.2">
      <c r="B34" s="218"/>
      <c r="C34" s="218"/>
      <c r="D34" s="218"/>
      <c r="E34" s="218"/>
      <c r="F34" s="218"/>
      <c r="G34" s="218"/>
      <c r="H34" s="218"/>
      <c r="I34" s="218"/>
      <c r="J34" s="231"/>
    </row>
    <row r="35" spans="2:10" ht="14.25" customHeight="1" x14ac:dyDescent="0.2">
      <c r="B35" s="351" t="s">
        <v>376</v>
      </c>
      <c r="C35" s="338"/>
      <c r="D35" s="338"/>
      <c r="E35" s="338"/>
      <c r="F35" s="338"/>
      <c r="G35" s="338"/>
      <c r="H35" s="338"/>
      <c r="I35" s="338"/>
      <c r="J35" s="339"/>
    </row>
    <row r="36" spans="2:10" ht="14.25" customHeight="1" x14ac:dyDescent="0.2">
      <c r="B36" s="352" t="s">
        <v>377</v>
      </c>
      <c r="C36" s="338"/>
      <c r="D36" s="338"/>
      <c r="E36" s="338"/>
      <c r="F36" s="338"/>
      <c r="G36" s="338"/>
      <c r="H36" s="339"/>
      <c r="I36" s="232" t="s">
        <v>365</v>
      </c>
      <c r="J36" s="233" t="s">
        <v>366</v>
      </c>
    </row>
    <row r="37" spans="2:10" ht="14.25" customHeight="1" x14ac:dyDescent="0.2">
      <c r="B37" s="225" t="s">
        <v>341</v>
      </c>
      <c r="C37" s="337" t="s">
        <v>378</v>
      </c>
      <c r="D37" s="338"/>
      <c r="E37" s="338"/>
      <c r="F37" s="338"/>
      <c r="G37" s="338"/>
      <c r="H37" s="339"/>
      <c r="I37" s="229">
        <v>8.3333000000000004E-2</v>
      </c>
      <c r="J37" s="228">
        <f t="shared" ref="J37:J38" si="0">TRUNC($J$33*I37,2)</f>
        <v>280.98</v>
      </c>
    </row>
    <row r="38" spans="2:10" ht="14.25" customHeight="1" x14ac:dyDescent="0.2">
      <c r="B38" s="225" t="s">
        <v>343</v>
      </c>
      <c r="C38" s="337" t="s">
        <v>379</v>
      </c>
      <c r="D38" s="338"/>
      <c r="E38" s="338"/>
      <c r="F38" s="338"/>
      <c r="G38" s="338"/>
      <c r="H38" s="339"/>
      <c r="I38" s="234">
        <v>0.121</v>
      </c>
      <c r="J38" s="228">
        <f t="shared" si="0"/>
        <v>407.99</v>
      </c>
    </row>
    <row r="39" spans="2:10" ht="14.25" customHeight="1" x14ac:dyDescent="0.2">
      <c r="B39" s="350" t="s">
        <v>380</v>
      </c>
      <c r="C39" s="338"/>
      <c r="D39" s="338"/>
      <c r="E39" s="338"/>
      <c r="F39" s="338"/>
      <c r="G39" s="338"/>
      <c r="H39" s="339"/>
      <c r="I39" s="235">
        <f t="shared" ref="I39" si="1">SUM(I37:I38)</f>
        <v>0.20433299999999999</v>
      </c>
      <c r="J39" s="230">
        <f>SUM(J37:J38)</f>
        <v>688.97</v>
      </c>
    </row>
    <row r="40" spans="2:10" ht="14.25" customHeight="1" x14ac:dyDescent="0.2">
      <c r="B40" s="353"/>
      <c r="C40" s="354"/>
      <c r="D40" s="354"/>
      <c r="E40" s="354"/>
      <c r="F40" s="354"/>
      <c r="G40" s="354"/>
      <c r="H40" s="354"/>
      <c r="I40" s="354"/>
      <c r="J40" s="354"/>
    </row>
    <row r="41" spans="2:10" ht="14.25" customHeight="1" x14ac:dyDescent="0.2">
      <c r="B41" s="352" t="s">
        <v>381</v>
      </c>
      <c r="C41" s="338"/>
      <c r="D41" s="338"/>
      <c r="E41" s="338"/>
      <c r="F41" s="338"/>
      <c r="G41" s="338"/>
      <c r="H41" s="339"/>
      <c r="I41" s="232" t="s">
        <v>365</v>
      </c>
      <c r="J41" s="233" t="s">
        <v>366</v>
      </c>
    </row>
    <row r="42" spans="2:10" ht="14.25" customHeight="1" x14ac:dyDescent="0.2">
      <c r="B42" s="225" t="s">
        <v>341</v>
      </c>
      <c r="C42" s="337" t="s">
        <v>382</v>
      </c>
      <c r="D42" s="338"/>
      <c r="E42" s="338"/>
      <c r="F42" s="338"/>
      <c r="G42" s="338"/>
      <c r="H42" s="339"/>
      <c r="I42" s="229">
        <v>0.2</v>
      </c>
      <c r="J42" s="228">
        <f t="shared" ref="J42:J49" si="2">I42*$J$33</f>
        <v>674.36980000000005</v>
      </c>
    </row>
    <row r="43" spans="2:10" ht="14.25" customHeight="1" x14ac:dyDescent="0.2">
      <c r="B43" s="225" t="s">
        <v>343</v>
      </c>
      <c r="C43" s="337" t="s">
        <v>383</v>
      </c>
      <c r="D43" s="338"/>
      <c r="E43" s="338"/>
      <c r="F43" s="338"/>
      <c r="G43" s="338"/>
      <c r="H43" s="339"/>
      <c r="I43" s="229">
        <v>2.5000000000000001E-2</v>
      </c>
      <c r="J43" s="228">
        <f t="shared" si="2"/>
        <v>84.296225000000007</v>
      </c>
    </row>
    <row r="44" spans="2:10" ht="14.25" customHeight="1" x14ac:dyDescent="0.2">
      <c r="B44" s="225" t="s">
        <v>346</v>
      </c>
      <c r="C44" s="337" t="s">
        <v>384</v>
      </c>
      <c r="D44" s="338"/>
      <c r="E44" s="338"/>
      <c r="F44" s="338"/>
      <c r="G44" s="338"/>
      <c r="H44" s="339"/>
      <c r="I44" s="229">
        <v>0.03</v>
      </c>
      <c r="J44" s="228">
        <f t="shared" si="2"/>
        <v>101.15546999999999</v>
      </c>
    </row>
    <row r="45" spans="2:10" ht="14.25" customHeight="1" x14ac:dyDescent="0.2">
      <c r="B45" s="225" t="s">
        <v>348</v>
      </c>
      <c r="C45" s="337" t="s">
        <v>385</v>
      </c>
      <c r="D45" s="338"/>
      <c r="E45" s="338"/>
      <c r="F45" s="338"/>
      <c r="G45" s="338"/>
      <c r="H45" s="339"/>
      <c r="I45" s="229">
        <v>1.4999999999999999E-2</v>
      </c>
      <c r="J45" s="228">
        <f t="shared" si="2"/>
        <v>50.577734999999997</v>
      </c>
    </row>
    <row r="46" spans="2:10" ht="14.25" customHeight="1" x14ac:dyDescent="0.2">
      <c r="B46" s="225" t="s">
        <v>371</v>
      </c>
      <c r="C46" s="337" t="s">
        <v>386</v>
      </c>
      <c r="D46" s="338"/>
      <c r="E46" s="338"/>
      <c r="F46" s="338"/>
      <c r="G46" s="338"/>
      <c r="H46" s="339"/>
      <c r="I46" s="229">
        <v>0.01</v>
      </c>
      <c r="J46" s="228">
        <f t="shared" si="2"/>
        <v>33.718490000000003</v>
      </c>
    </row>
    <row r="47" spans="2:10" ht="14.25" customHeight="1" x14ac:dyDescent="0.2">
      <c r="B47" s="225" t="s">
        <v>373</v>
      </c>
      <c r="C47" s="337" t="s">
        <v>387</v>
      </c>
      <c r="D47" s="338"/>
      <c r="E47" s="338"/>
      <c r="F47" s="338"/>
      <c r="G47" s="338"/>
      <c r="H47" s="339"/>
      <c r="I47" s="229">
        <v>6.0000000000000001E-3</v>
      </c>
      <c r="J47" s="228">
        <f t="shared" si="2"/>
        <v>20.231094000000002</v>
      </c>
    </row>
    <row r="48" spans="2:10" ht="14.25" customHeight="1" x14ac:dyDescent="0.2">
      <c r="B48" s="225" t="s">
        <v>388</v>
      </c>
      <c r="C48" s="337" t="s">
        <v>389</v>
      </c>
      <c r="D48" s="338"/>
      <c r="E48" s="338"/>
      <c r="F48" s="338"/>
      <c r="G48" s="338"/>
      <c r="H48" s="339"/>
      <c r="I48" s="229">
        <v>2E-3</v>
      </c>
      <c r="J48" s="228">
        <f t="shared" si="2"/>
        <v>6.7436980000000002</v>
      </c>
    </row>
    <row r="49" spans="2:12" ht="14.25" customHeight="1" x14ac:dyDescent="0.2">
      <c r="B49" s="225" t="s">
        <v>390</v>
      </c>
      <c r="C49" s="337" t="s">
        <v>391</v>
      </c>
      <c r="D49" s="338"/>
      <c r="E49" s="338"/>
      <c r="F49" s="338"/>
      <c r="G49" s="338"/>
      <c r="H49" s="339"/>
      <c r="I49" s="229">
        <v>0.08</v>
      </c>
      <c r="J49" s="228">
        <f t="shared" si="2"/>
        <v>269.74792000000002</v>
      </c>
    </row>
    <row r="50" spans="2:12" ht="14.25" customHeight="1" x14ac:dyDescent="0.2">
      <c r="B50" s="350" t="s">
        <v>392</v>
      </c>
      <c r="C50" s="338"/>
      <c r="D50" s="338"/>
      <c r="E50" s="338"/>
      <c r="F50" s="338"/>
      <c r="G50" s="338"/>
      <c r="H50" s="339"/>
      <c r="I50" s="235">
        <f t="shared" ref="I50:J50" si="3">SUM(I42:I49)</f>
        <v>0.36800000000000005</v>
      </c>
      <c r="J50" s="230">
        <f t="shared" si="3"/>
        <v>1240.840432</v>
      </c>
    </row>
    <row r="51" spans="2:12" ht="14.25" customHeight="1" x14ac:dyDescent="0.2">
      <c r="B51" s="356"/>
      <c r="C51" s="338"/>
      <c r="D51" s="338"/>
      <c r="E51" s="338"/>
      <c r="F51" s="338"/>
      <c r="G51" s="338"/>
      <c r="H51" s="338"/>
      <c r="I51" s="338"/>
      <c r="J51" s="338"/>
    </row>
    <row r="52" spans="2:12" ht="14.25" customHeight="1" x14ac:dyDescent="0.2">
      <c r="B52" s="352" t="s">
        <v>393</v>
      </c>
      <c r="C52" s="338"/>
      <c r="D52" s="338"/>
      <c r="E52" s="338"/>
      <c r="F52" s="338"/>
      <c r="G52" s="338"/>
      <c r="H52" s="339"/>
      <c r="I52" s="237"/>
      <c r="J52" s="233" t="s">
        <v>366</v>
      </c>
    </row>
    <row r="53" spans="2:12" ht="14.25" customHeight="1" x14ac:dyDescent="0.2">
      <c r="B53" s="225" t="s">
        <v>341</v>
      </c>
      <c r="C53" s="355" t="s">
        <v>394</v>
      </c>
      <c r="D53" s="338"/>
      <c r="E53" s="338"/>
      <c r="F53" s="338"/>
      <c r="G53" s="338"/>
      <c r="H53" s="339"/>
      <c r="I53" s="221" t="s">
        <v>395</v>
      </c>
      <c r="J53" s="239">
        <f>(5.5*44)-L53</f>
        <v>39.689060000000012</v>
      </c>
      <c r="L53" s="240">
        <f>J33*6%</f>
        <v>202.31093999999999</v>
      </c>
    </row>
    <row r="54" spans="2:12" ht="14.25" customHeight="1" x14ac:dyDescent="0.2">
      <c r="B54" s="225" t="s">
        <v>343</v>
      </c>
      <c r="C54" s="355" t="s">
        <v>396</v>
      </c>
      <c r="D54" s="338"/>
      <c r="E54" s="338"/>
      <c r="F54" s="338"/>
      <c r="G54" s="338"/>
      <c r="H54" s="339"/>
      <c r="I54" s="221" t="s">
        <v>395</v>
      </c>
      <c r="J54" s="239">
        <f>45.12*15</f>
        <v>676.8</v>
      </c>
    </row>
    <row r="55" spans="2:12" ht="14.25" customHeight="1" x14ac:dyDescent="0.2">
      <c r="B55" s="225" t="s">
        <v>346</v>
      </c>
      <c r="C55" s="337" t="s">
        <v>397</v>
      </c>
      <c r="D55" s="338"/>
      <c r="E55" s="338"/>
      <c r="F55" s="338"/>
      <c r="G55" s="338"/>
      <c r="H55" s="339"/>
      <c r="I55" s="221" t="s">
        <v>395</v>
      </c>
      <c r="J55" s="276">
        <v>0</v>
      </c>
    </row>
    <row r="56" spans="2:12" ht="14.25" customHeight="1" x14ac:dyDescent="0.2">
      <c r="B56" s="225" t="s">
        <v>348</v>
      </c>
      <c r="C56" s="355" t="s">
        <v>398</v>
      </c>
      <c r="D56" s="338"/>
      <c r="E56" s="338"/>
      <c r="F56" s="338"/>
      <c r="G56" s="338"/>
      <c r="H56" s="339"/>
      <c r="I56" s="222" t="s">
        <v>395</v>
      </c>
      <c r="J56" s="277">
        <v>151.9</v>
      </c>
    </row>
    <row r="57" spans="2:12" ht="14.25" customHeight="1" x14ac:dyDescent="0.2">
      <c r="B57" s="225" t="s">
        <v>371</v>
      </c>
      <c r="C57" s="337" t="s">
        <v>400</v>
      </c>
      <c r="D57" s="338"/>
      <c r="E57" s="338"/>
      <c r="F57" s="338"/>
      <c r="G57" s="338"/>
      <c r="H57" s="339"/>
      <c r="I57" s="221" t="s">
        <v>395</v>
      </c>
      <c r="J57" s="278">
        <v>0</v>
      </c>
    </row>
    <row r="58" spans="2:12" ht="14.25" customHeight="1" x14ac:dyDescent="0.2">
      <c r="B58" s="225" t="s">
        <v>373</v>
      </c>
      <c r="C58" s="355" t="s">
        <v>374</v>
      </c>
      <c r="D58" s="338"/>
      <c r="E58" s="338"/>
      <c r="F58" s="338"/>
      <c r="G58" s="338"/>
      <c r="H58" s="339"/>
      <c r="I58" s="221" t="s">
        <v>395</v>
      </c>
      <c r="J58" s="239">
        <v>0</v>
      </c>
    </row>
    <row r="59" spans="2:12" ht="14.25" customHeight="1" x14ac:dyDescent="0.2">
      <c r="B59" s="350" t="s">
        <v>401</v>
      </c>
      <c r="C59" s="338"/>
      <c r="D59" s="338"/>
      <c r="E59" s="338"/>
      <c r="F59" s="338"/>
      <c r="G59" s="338"/>
      <c r="H59" s="338"/>
      <c r="I59" s="339"/>
      <c r="J59" s="230">
        <f>SUM(J53:J58)</f>
        <v>868.38905999999997</v>
      </c>
    </row>
    <row r="60" spans="2:12" ht="14.25" customHeight="1" x14ac:dyDescent="0.2">
      <c r="B60" s="356"/>
      <c r="C60" s="338"/>
      <c r="D60" s="338"/>
      <c r="E60" s="338"/>
      <c r="F60" s="338"/>
      <c r="G60" s="338"/>
      <c r="H60" s="338"/>
      <c r="I60" s="338"/>
      <c r="J60" s="338"/>
    </row>
    <row r="61" spans="2:12" ht="14.25" customHeight="1" x14ac:dyDescent="0.2">
      <c r="B61" s="342" t="s">
        <v>402</v>
      </c>
      <c r="C61" s="338"/>
      <c r="D61" s="338"/>
      <c r="E61" s="338"/>
      <c r="F61" s="338"/>
      <c r="G61" s="338"/>
      <c r="H61" s="338"/>
      <c r="I61" s="338"/>
      <c r="J61" s="339"/>
    </row>
    <row r="62" spans="2:12" ht="14.25" customHeight="1" x14ac:dyDescent="0.2">
      <c r="B62" s="350" t="s">
        <v>403</v>
      </c>
      <c r="C62" s="338"/>
      <c r="D62" s="338"/>
      <c r="E62" s="338"/>
      <c r="F62" s="338"/>
      <c r="G62" s="338"/>
      <c r="H62" s="338"/>
      <c r="I62" s="339"/>
      <c r="J62" s="226" t="s">
        <v>366</v>
      </c>
    </row>
    <row r="63" spans="2:12" ht="14.25" customHeight="1" x14ac:dyDescent="0.2">
      <c r="B63" s="225" t="s">
        <v>404</v>
      </c>
      <c r="C63" s="337" t="s">
        <v>405</v>
      </c>
      <c r="D63" s="338"/>
      <c r="E63" s="338"/>
      <c r="F63" s="338"/>
      <c r="G63" s="338"/>
      <c r="H63" s="338"/>
      <c r="I63" s="339"/>
      <c r="J63" s="228">
        <f>J39</f>
        <v>688.97</v>
      </c>
    </row>
    <row r="64" spans="2:12" ht="14.25" customHeight="1" x14ac:dyDescent="0.2">
      <c r="B64" s="225" t="s">
        <v>406</v>
      </c>
      <c r="C64" s="337" t="s">
        <v>407</v>
      </c>
      <c r="D64" s="338"/>
      <c r="E64" s="338"/>
      <c r="F64" s="338"/>
      <c r="G64" s="338"/>
      <c r="H64" s="338"/>
      <c r="I64" s="339"/>
      <c r="J64" s="228">
        <f>J50</f>
        <v>1240.840432</v>
      </c>
    </row>
    <row r="65" spans="2:10" ht="14.25" customHeight="1" x14ac:dyDescent="0.2">
      <c r="B65" s="225" t="s">
        <v>408</v>
      </c>
      <c r="C65" s="337" t="s">
        <v>409</v>
      </c>
      <c r="D65" s="338"/>
      <c r="E65" s="338"/>
      <c r="F65" s="338"/>
      <c r="G65" s="338"/>
      <c r="H65" s="338"/>
      <c r="I65" s="339"/>
      <c r="J65" s="228">
        <f>J59</f>
        <v>868.38905999999997</v>
      </c>
    </row>
    <row r="66" spans="2:10" ht="14.25" customHeight="1" x14ac:dyDescent="0.2">
      <c r="B66" s="350" t="s">
        <v>410</v>
      </c>
      <c r="C66" s="338"/>
      <c r="D66" s="338"/>
      <c r="E66" s="338"/>
      <c r="F66" s="338"/>
      <c r="G66" s="338"/>
      <c r="H66" s="338"/>
      <c r="I66" s="339"/>
      <c r="J66" s="230">
        <f>SUM(J63:J65)</f>
        <v>2798.1994919999997</v>
      </c>
    </row>
    <row r="67" spans="2:10" ht="14.25" customHeight="1" x14ac:dyDescent="0.2">
      <c r="B67" s="357"/>
      <c r="C67" s="358"/>
      <c r="D67" s="358"/>
      <c r="E67" s="358"/>
      <c r="F67" s="358"/>
      <c r="G67" s="358"/>
      <c r="H67" s="358"/>
      <c r="I67" s="358"/>
      <c r="J67" s="358"/>
    </row>
    <row r="68" spans="2:10" ht="14.25" customHeight="1" x14ac:dyDescent="0.2">
      <c r="B68" s="351" t="s">
        <v>411</v>
      </c>
      <c r="C68" s="338"/>
      <c r="D68" s="338"/>
      <c r="E68" s="338"/>
      <c r="F68" s="338"/>
      <c r="G68" s="338"/>
      <c r="H68" s="338"/>
      <c r="I68" s="338"/>
      <c r="J68" s="339"/>
    </row>
    <row r="69" spans="2:10" ht="14.25" customHeight="1" x14ac:dyDescent="0.2">
      <c r="B69" s="225">
        <v>3</v>
      </c>
      <c r="C69" s="350" t="s">
        <v>412</v>
      </c>
      <c r="D69" s="338"/>
      <c r="E69" s="338"/>
      <c r="F69" s="338"/>
      <c r="G69" s="338"/>
      <c r="H69" s="339"/>
      <c r="I69" s="225" t="s">
        <v>365</v>
      </c>
      <c r="J69" s="226" t="s">
        <v>366</v>
      </c>
    </row>
    <row r="70" spans="2:10" ht="14.25" customHeight="1" x14ac:dyDescent="0.2">
      <c r="B70" s="225" t="s">
        <v>341</v>
      </c>
      <c r="C70" s="337" t="s">
        <v>413</v>
      </c>
      <c r="D70" s="338"/>
      <c r="E70" s="338"/>
      <c r="F70" s="338"/>
      <c r="G70" s="338"/>
      <c r="H70" s="339"/>
      <c r="I70" s="229">
        <f>(1/12)*5%</f>
        <v>4.1666666666666666E-3</v>
      </c>
      <c r="J70" s="228">
        <f t="shared" ref="J70:J74" si="4">TRUNC(I70*$J$33,2)</f>
        <v>14.04</v>
      </c>
    </row>
    <row r="71" spans="2:10" ht="14.25" customHeight="1" x14ac:dyDescent="0.2">
      <c r="B71" s="225" t="s">
        <v>343</v>
      </c>
      <c r="C71" s="337" t="s">
        <v>414</v>
      </c>
      <c r="D71" s="338"/>
      <c r="E71" s="338"/>
      <c r="F71" s="338"/>
      <c r="G71" s="338"/>
      <c r="H71" s="339"/>
      <c r="I71" s="229">
        <f>I49*I70</f>
        <v>3.3333333333333332E-4</v>
      </c>
      <c r="J71" s="228">
        <f t="shared" si="4"/>
        <v>1.1200000000000001</v>
      </c>
    </row>
    <row r="72" spans="2:10" ht="14.25" customHeight="1" x14ac:dyDescent="0.2">
      <c r="B72" s="225" t="s">
        <v>346</v>
      </c>
      <c r="C72" s="337" t="s">
        <v>415</v>
      </c>
      <c r="D72" s="338"/>
      <c r="E72" s="338"/>
      <c r="F72" s="338"/>
      <c r="G72" s="338"/>
      <c r="H72" s="339"/>
      <c r="I72" s="229">
        <f>((7/30)/12)</f>
        <v>1.9444444444444445E-2</v>
      </c>
      <c r="J72" s="228">
        <f t="shared" si="4"/>
        <v>65.56</v>
      </c>
    </row>
    <row r="73" spans="2:10" ht="14.25" customHeight="1" x14ac:dyDescent="0.2">
      <c r="B73" s="225" t="s">
        <v>348</v>
      </c>
      <c r="C73" s="337" t="s">
        <v>416</v>
      </c>
      <c r="D73" s="338"/>
      <c r="E73" s="338"/>
      <c r="F73" s="338"/>
      <c r="G73" s="338"/>
      <c r="H73" s="339"/>
      <c r="I73" s="234">
        <f>I50*I72</f>
        <v>7.1555555555555565E-3</v>
      </c>
      <c r="J73" s="228">
        <f t="shared" si="4"/>
        <v>24.12</v>
      </c>
    </row>
    <row r="74" spans="2:10" ht="14.25" customHeight="1" x14ac:dyDescent="0.2">
      <c r="B74" s="225" t="s">
        <v>371</v>
      </c>
      <c r="C74" s="359" t="s">
        <v>417</v>
      </c>
      <c r="D74" s="338"/>
      <c r="E74" s="338"/>
      <c r="F74" s="338"/>
      <c r="G74" s="338"/>
      <c r="H74" s="339"/>
      <c r="I74" s="229">
        <v>0.04</v>
      </c>
      <c r="J74" s="228">
        <f t="shared" si="4"/>
        <v>134.87</v>
      </c>
    </row>
    <row r="75" spans="2:10" ht="14.25" customHeight="1" x14ac:dyDescent="0.2">
      <c r="B75" s="350" t="s">
        <v>418</v>
      </c>
      <c r="C75" s="338"/>
      <c r="D75" s="338"/>
      <c r="E75" s="338"/>
      <c r="F75" s="338"/>
      <c r="G75" s="338"/>
      <c r="H75" s="339"/>
      <c r="I75" s="235">
        <f t="shared" ref="I75:J75" si="5">SUM(I70:I74)</f>
        <v>7.1099999999999997E-2</v>
      </c>
      <c r="J75" s="230">
        <f t="shared" si="5"/>
        <v>239.71</v>
      </c>
    </row>
    <row r="76" spans="2:10" ht="14.25" customHeight="1" x14ac:dyDescent="0.2">
      <c r="B76" s="350"/>
      <c r="C76" s="338"/>
      <c r="D76" s="338"/>
      <c r="E76" s="338"/>
      <c r="F76" s="338"/>
      <c r="G76" s="338"/>
      <c r="H76" s="338"/>
      <c r="I76" s="338"/>
      <c r="J76" s="338"/>
    </row>
    <row r="77" spans="2:10" ht="14.25" customHeight="1" x14ac:dyDescent="0.2">
      <c r="B77" s="351" t="s">
        <v>419</v>
      </c>
      <c r="C77" s="338"/>
      <c r="D77" s="338"/>
      <c r="E77" s="338"/>
      <c r="F77" s="338"/>
      <c r="G77" s="338"/>
      <c r="H77" s="338"/>
      <c r="I77" s="338"/>
      <c r="J77" s="339"/>
    </row>
    <row r="78" spans="2:10" ht="14.25" customHeight="1" x14ac:dyDescent="0.2">
      <c r="B78" s="350" t="s">
        <v>420</v>
      </c>
      <c r="C78" s="338"/>
      <c r="D78" s="338"/>
      <c r="E78" s="338"/>
      <c r="F78" s="338"/>
      <c r="G78" s="338"/>
      <c r="H78" s="339"/>
      <c r="I78" s="225" t="s">
        <v>365</v>
      </c>
      <c r="J78" s="226" t="s">
        <v>366</v>
      </c>
    </row>
    <row r="79" spans="2:10" ht="14.25" customHeight="1" x14ac:dyDescent="0.2">
      <c r="B79" s="225" t="s">
        <v>341</v>
      </c>
      <c r="C79" s="337" t="s">
        <v>421</v>
      </c>
      <c r="D79" s="338"/>
      <c r="E79" s="338"/>
      <c r="F79" s="338"/>
      <c r="G79" s="338"/>
      <c r="H79" s="339"/>
      <c r="I79" s="229">
        <f>(1/12/12)+(1/12/12)+(1/12/12/3)</f>
        <v>1.6203703703703703E-2</v>
      </c>
      <c r="J79" s="228">
        <f t="shared" ref="J79:J84" si="6">TRUNC(($J$33)*I79,2)</f>
        <v>54.63</v>
      </c>
    </row>
    <row r="80" spans="2:10" ht="14.25" customHeight="1" x14ac:dyDescent="0.2">
      <c r="B80" s="225" t="s">
        <v>343</v>
      </c>
      <c r="C80" s="337" t="s">
        <v>422</v>
      </c>
      <c r="D80" s="338"/>
      <c r="E80" s="338"/>
      <c r="F80" s="338"/>
      <c r="G80" s="338"/>
      <c r="H80" s="339"/>
      <c r="I80" s="229">
        <f>((1/30))/12</f>
        <v>2.7777777777777779E-3</v>
      </c>
      <c r="J80" s="228">
        <f t="shared" si="6"/>
        <v>9.36</v>
      </c>
    </row>
    <row r="81" spans="2:20" ht="14.25" customHeight="1" x14ac:dyDescent="0.2">
      <c r="B81" s="225" t="s">
        <v>346</v>
      </c>
      <c r="C81" s="337" t="s">
        <v>423</v>
      </c>
      <c r="D81" s="338"/>
      <c r="E81" s="338"/>
      <c r="F81" s="338"/>
      <c r="G81" s="338"/>
      <c r="H81" s="339"/>
      <c r="I81" s="229">
        <f>((5/30)/12)*1.5%</f>
        <v>2.0833333333333332E-4</v>
      </c>
      <c r="J81" s="228">
        <f t="shared" si="6"/>
        <v>0.7</v>
      </c>
    </row>
    <row r="82" spans="2:20" ht="14.25" customHeight="1" x14ac:dyDescent="0.2">
      <c r="B82" s="225" t="s">
        <v>348</v>
      </c>
      <c r="C82" s="337" t="s">
        <v>424</v>
      </c>
      <c r="D82" s="338"/>
      <c r="E82" s="338"/>
      <c r="F82" s="338"/>
      <c r="G82" s="338"/>
      <c r="H82" s="339"/>
      <c r="I82" s="229">
        <f>((15/30)/12)*8%</f>
        <v>3.3333333333333331E-3</v>
      </c>
      <c r="J82" s="228">
        <f t="shared" si="6"/>
        <v>11.23</v>
      </c>
    </row>
    <row r="83" spans="2:20" ht="14.25" customHeight="1" x14ac:dyDescent="0.2">
      <c r="B83" s="225" t="s">
        <v>371</v>
      </c>
      <c r="C83" s="337" t="s">
        <v>425</v>
      </c>
      <c r="D83" s="338"/>
      <c r="E83" s="338"/>
      <c r="F83" s="338"/>
      <c r="G83" s="338"/>
      <c r="H83" s="339"/>
      <c r="I83" s="229">
        <f>(((4*8.33%)+(4*2.78%))/12)*2%</f>
        <v>7.4066666666666671E-4</v>
      </c>
      <c r="J83" s="228">
        <f t="shared" si="6"/>
        <v>2.4900000000000002</v>
      </c>
    </row>
    <row r="84" spans="2:20" ht="14.25" customHeight="1" x14ac:dyDescent="0.2">
      <c r="B84" s="225" t="s">
        <v>373</v>
      </c>
      <c r="C84" s="337" t="s">
        <v>426</v>
      </c>
      <c r="D84" s="338"/>
      <c r="E84" s="338"/>
      <c r="F84" s="338"/>
      <c r="G84" s="338"/>
      <c r="H84" s="339"/>
      <c r="I84" s="229">
        <v>0</v>
      </c>
      <c r="J84" s="228">
        <f t="shared" si="6"/>
        <v>0</v>
      </c>
    </row>
    <row r="85" spans="2:20" ht="14.25" customHeight="1" x14ac:dyDescent="0.2">
      <c r="B85" s="350" t="s">
        <v>427</v>
      </c>
      <c r="C85" s="338"/>
      <c r="D85" s="338"/>
      <c r="E85" s="338"/>
      <c r="F85" s="338"/>
      <c r="G85" s="338"/>
      <c r="H85" s="339"/>
      <c r="I85" s="235">
        <f t="shared" ref="I85:J85" si="7">SUM(I79:I84)</f>
        <v>2.3263814814814817E-2</v>
      </c>
      <c r="J85" s="230">
        <f t="shared" si="7"/>
        <v>78.41</v>
      </c>
    </row>
    <row r="86" spans="2:20" ht="14.25" customHeight="1" x14ac:dyDescent="0.25">
      <c r="B86" s="363"/>
      <c r="C86" s="338"/>
      <c r="D86" s="338"/>
      <c r="E86" s="338"/>
      <c r="F86" s="338"/>
      <c r="G86" s="338"/>
      <c r="H86" s="338"/>
      <c r="I86" s="338"/>
      <c r="J86" s="338"/>
      <c r="T86" s="266"/>
    </row>
    <row r="87" spans="2:20" ht="14.25" customHeight="1" x14ac:dyDescent="0.2">
      <c r="B87" s="350" t="s">
        <v>428</v>
      </c>
      <c r="C87" s="338"/>
      <c r="D87" s="338"/>
      <c r="E87" s="338"/>
      <c r="F87" s="338"/>
      <c r="G87" s="338"/>
      <c r="H87" s="339"/>
      <c r="I87" s="225" t="s">
        <v>365</v>
      </c>
      <c r="J87" s="226" t="s">
        <v>366</v>
      </c>
    </row>
    <row r="88" spans="2:20" ht="14.25" customHeight="1" x14ac:dyDescent="0.2">
      <c r="B88" s="225" t="s">
        <v>341</v>
      </c>
      <c r="C88" s="359" t="s">
        <v>429</v>
      </c>
      <c r="D88" s="338"/>
      <c r="E88" s="338"/>
      <c r="F88" s="338"/>
      <c r="G88" s="338"/>
      <c r="H88" s="339"/>
      <c r="I88" s="229">
        <v>0</v>
      </c>
      <c r="J88" s="228">
        <v>0</v>
      </c>
    </row>
    <row r="89" spans="2:20" ht="14.25" customHeight="1" x14ac:dyDescent="0.2">
      <c r="B89" s="350" t="s">
        <v>430</v>
      </c>
      <c r="C89" s="338"/>
      <c r="D89" s="338"/>
      <c r="E89" s="338"/>
      <c r="F89" s="338"/>
      <c r="G89" s="338"/>
      <c r="H89" s="339"/>
      <c r="I89" s="235">
        <v>0</v>
      </c>
      <c r="J89" s="230">
        <v>0</v>
      </c>
    </row>
    <row r="90" spans="2:20" ht="14.25" customHeight="1" x14ac:dyDescent="0.2">
      <c r="B90" s="360"/>
      <c r="C90" s="344"/>
      <c r="D90" s="344"/>
      <c r="E90" s="344"/>
      <c r="F90" s="344"/>
      <c r="G90" s="344"/>
      <c r="H90" s="344"/>
      <c r="I90" s="344"/>
      <c r="J90" s="344"/>
    </row>
    <row r="91" spans="2:20" ht="14.25" customHeight="1" x14ac:dyDescent="0.2">
      <c r="B91" s="342" t="s">
        <v>431</v>
      </c>
      <c r="C91" s="338"/>
      <c r="D91" s="338"/>
      <c r="E91" s="338"/>
      <c r="F91" s="338"/>
      <c r="G91" s="338"/>
      <c r="H91" s="338"/>
      <c r="I91" s="338"/>
      <c r="J91" s="339"/>
    </row>
    <row r="92" spans="2:20" ht="14.25" customHeight="1" x14ac:dyDescent="0.2">
      <c r="B92" s="350" t="s">
        <v>432</v>
      </c>
      <c r="C92" s="338"/>
      <c r="D92" s="338"/>
      <c r="E92" s="338"/>
      <c r="F92" s="338"/>
      <c r="G92" s="338"/>
      <c r="H92" s="338"/>
      <c r="I92" s="339"/>
      <c r="J92" s="226" t="s">
        <v>366</v>
      </c>
    </row>
    <row r="93" spans="2:20" ht="14.25" customHeight="1" x14ac:dyDescent="0.2">
      <c r="B93" s="225" t="s">
        <v>433</v>
      </c>
      <c r="C93" s="337" t="s">
        <v>434</v>
      </c>
      <c r="D93" s="338"/>
      <c r="E93" s="338"/>
      <c r="F93" s="338"/>
      <c r="G93" s="338"/>
      <c r="H93" s="338"/>
      <c r="I93" s="339"/>
      <c r="J93" s="228">
        <f>J85</f>
        <v>78.41</v>
      </c>
    </row>
    <row r="94" spans="2:20" ht="14.25" customHeight="1" x14ac:dyDescent="0.2">
      <c r="B94" s="242" t="s">
        <v>435</v>
      </c>
      <c r="C94" s="361" t="s">
        <v>436</v>
      </c>
      <c r="D94" s="358"/>
      <c r="E94" s="358"/>
      <c r="F94" s="358"/>
      <c r="G94" s="358"/>
      <c r="H94" s="358"/>
      <c r="I94" s="362"/>
      <c r="J94" s="243">
        <f>J89</f>
        <v>0</v>
      </c>
    </row>
    <row r="95" spans="2:20" ht="14.25" customHeight="1" x14ac:dyDescent="0.2">
      <c r="B95" s="369" t="s">
        <v>437</v>
      </c>
      <c r="C95" s="370"/>
      <c r="D95" s="370"/>
      <c r="E95" s="370"/>
      <c r="F95" s="370"/>
      <c r="G95" s="370"/>
      <c r="H95" s="370"/>
      <c r="I95" s="370"/>
      <c r="J95" s="244">
        <f>SUM(J93:J94)</f>
        <v>78.41</v>
      </c>
    </row>
    <row r="96" spans="2:20" ht="14.25" customHeight="1" x14ac:dyDescent="0.2">
      <c r="B96" s="371" t="s">
        <v>469</v>
      </c>
      <c r="C96" s="371"/>
      <c r="D96" s="371"/>
      <c r="E96" s="371"/>
      <c r="F96" s="371"/>
      <c r="G96" s="371"/>
      <c r="H96" s="371"/>
      <c r="I96" s="371"/>
      <c r="J96" s="245">
        <f>J33+J66+J75+J95</f>
        <v>6488.1684919999998</v>
      </c>
    </row>
    <row r="97" spans="2:10" ht="14.25" customHeight="1" x14ac:dyDescent="0.2">
      <c r="B97" s="368" t="s">
        <v>439</v>
      </c>
      <c r="C97" s="365"/>
      <c r="D97" s="365"/>
      <c r="E97" s="365"/>
      <c r="F97" s="365"/>
      <c r="G97" s="365"/>
      <c r="H97" s="365"/>
      <c r="I97" s="365"/>
      <c r="J97" s="365"/>
    </row>
    <row r="98" spans="2:10" ht="14.25" customHeight="1" x14ac:dyDescent="0.2">
      <c r="B98" s="246">
        <v>5</v>
      </c>
      <c r="C98" s="366" t="s">
        <v>440</v>
      </c>
      <c r="D98" s="365"/>
      <c r="E98" s="365"/>
      <c r="F98" s="365"/>
      <c r="G98" s="365"/>
      <c r="H98" s="365"/>
      <c r="I98" s="246"/>
      <c r="J98" s="247" t="s">
        <v>366</v>
      </c>
    </row>
    <row r="99" spans="2:10" ht="14.25" customHeight="1" x14ac:dyDescent="0.2">
      <c r="B99" s="246" t="s">
        <v>341</v>
      </c>
      <c r="C99" s="364" t="s">
        <v>441</v>
      </c>
      <c r="D99" s="365"/>
      <c r="E99" s="365"/>
      <c r="F99" s="365"/>
      <c r="G99" s="365"/>
      <c r="H99" s="365"/>
      <c r="I99" s="249">
        <v>0</v>
      </c>
      <c r="J99" s="250">
        <v>80</v>
      </c>
    </row>
    <row r="100" spans="2:10" ht="14.25" customHeight="1" x14ac:dyDescent="0.2">
      <c r="B100" s="246" t="s">
        <v>343</v>
      </c>
      <c r="C100" s="364" t="s">
        <v>442</v>
      </c>
      <c r="D100" s="365"/>
      <c r="E100" s="365"/>
      <c r="F100" s="365"/>
      <c r="G100" s="365"/>
      <c r="H100" s="365"/>
      <c r="I100" s="249">
        <v>0</v>
      </c>
      <c r="J100" s="250">
        <v>80</v>
      </c>
    </row>
    <row r="101" spans="2:10" ht="14.25" customHeight="1" x14ac:dyDescent="0.2">
      <c r="B101" s="251" t="s">
        <v>346</v>
      </c>
      <c r="C101" s="364" t="s">
        <v>443</v>
      </c>
      <c r="D101" s="365"/>
      <c r="E101" s="365"/>
      <c r="F101" s="365"/>
      <c r="G101" s="365"/>
      <c r="H101" s="365"/>
      <c r="I101" s="252" t="s">
        <v>395</v>
      </c>
      <c r="J101" s="250">
        <v>0</v>
      </c>
    </row>
    <row r="102" spans="2:10" ht="14.25" customHeight="1" x14ac:dyDescent="0.2">
      <c r="B102" s="251" t="s">
        <v>348</v>
      </c>
      <c r="C102" s="364" t="s">
        <v>374</v>
      </c>
      <c r="D102" s="365"/>
      <c r="E102" s="365"/>
      <c r="F102" s="365"/>
      <c r="G102" s="365"/>
      <c r="H102" s="365"/>
      <c r="I102" s="252" t="s">
        <v>395</v>
      </c>
      <c r="J102" s="250">
        <v>0</v>
      </c>
    </row>
    <row r="103" spans="2:10" ht="14.25" customHeight="1" x14ac:dyDescent="0.2">
      <c r="B103" s="366" t="s">
        <v>444</v>
      </c>
      <c r="C103" s="365"/>
      <c r="D103" s="365"/>
      <c r="E103" s="365"/>
      <c r="F103" s="365"/>
      <c r="G103" s="365"/>
      <c r="H103" s="365"/>
      <c r="I103" s="253" t="s">
        <v>395</v>
      </c>
      <c r="J103" s="254">
        <f>SUM(J99:J102)</f>
        <v>160</v>
      </c>
    </row>
    <row r="104" spans="2:10" ht="14.25" customHeight="1" x14ac:dyDescent="0.2">
      <c r="B104" s="367"/>
      <c r="C104" s="365"/>
      <c r="D104" s="365"/>
      <c r="E104" s="365"/>
      <c r="F104" s="365"/>
      <c r="G104" s="365"/>
      <c r="H104" s="365"/>
      <c r="I104" s="365"/>
      <c r="J104" s="365"/>
    </row>
    <row r="105" spans="2:10" ht="14.25" customHeight="1" x14ac:dyDescent="0.2">
      <c r="B105" s="368" t="s">
        <v>445</v>
      </c>
      <c r="C105" s="365"/>
      <c r="D105" s="365"/>
      <c r="E105" s="365"/>
      <c r="F105" s="365"/>
      <c r="G105" s="365"/>
      <c r="H105" s="365"/>
      <c r="I105" s="365"/>
      <c r="J105" s="365"/>
    </row>
    <row r="106" spans="2:10" ht="14.25" customHeight="1" x14ac:dyDescent="0.2">
      <c r="B106" s="246">
        <v>6</v>
      </c>
      <c r="C106" s="366" t="s">
        <v>446</v>
      </c>
      <c r="D106" s="365"/>
      <c r="E106" s="365"/>
      <c r="F106" s="365"/>
      <c r="G106" s="365"/>
      <c r="H106" s="365"/>
      <c r="I106" s="246" t="s">
        <v>365</v>
      </c>
      <c r="J106" s="247" t="s">
        <v>366</v>
      </c>
    </row>
    <row r="107" spans="2:10" ht="14.25" customHeight="1" x14ac:dyDescent="0.2">
      <c r="B107" s="246" t="s">
        <v>341</v>
      </c>
      <c r="C107" s="372" t="s">
        <v>447</v>
      </c>
      <c r="D107" s="365"/>
      <c r="E107" s="365"/>
      <c r="F107" s="365"/>
      <c r="G107" s="365"/>
      <c r="H107" s="365"/>
      <c r="I107" s="255">
        <v>0.03</v>
      </c>
      <c r="J107" s="250">
        <f>TRUNC(((J131)*I107),2)</f>
        <v>199.44</v>
      </c>
    </row>
    <row r="108" spans="2:10" ht="14.25" customHeight="1" x14ac:dyDescent="0.2">
      <c r="B108" s="246" t="s">
        <v>343</v>
      </c>
      <c r="C108" s="372" t="s">
        <v>448</v>
      </c>
      <c r="D108" s="365"/>
      <c r="E108" s="365"/>
      <c r="F108" s="365"/>
      <c r="G108" s="365"/>
      <c r="H108" s="365"/>
      <c r="I108" s="255">
        <v>0.06</v>
      </c>
      <c r="J108" s="250">
        <f>TRUNC(((J131+J107)*I108),2)</f>
        <v>410.85</v>
      </c>
    </row>
    <row r="109" spans="2:10" ht="14.25" customHeight="1" x14ac:dyDescent="0.2">
      <c r="B109" s="246" t="s">
        <v>346</v>
      </c>
      <c r="C109" s="374" t="s">
        <v>449</v>
      </c>
      <c r="D109" s="365"/>
      <c r="E109" s="365"/>
      <c r="F109" s="365"/>
      <c r="G109" s="365"/>
      <c r="H109" s="365"/>
      <c r="I109" s="249"/>
      <c r="J109" s="257"/>
    </row>
    <row r="110" spans="2:10" ht="14.25" customHeight="1" x14ac:dyDescent="0.2">
      <c r="B110" s="246" t="s">
        <v>450</v>
      </c>
      <c r="C110" s="372" t="s">
        <v>451</v>
      </c>
      <c r="D110" s="365"/>
      <c r="E110" s="365"/>
      <c r="F110" s="365"/>
      <c r="G110" s="365"/>
      <c r="H110" s="365"/>
      <c r="I110" s="255">
        <v>6.4999999999999997E-3</v>
      </c>
      <c r="J110" s="250">
        <f>TRUNC(I110*((J131+J107+J108)/(1-I115)),2)</f>
        <v>51.64</v>
      </c>
    </row>
    <row r="111" spans="2:10" ht="14.25" customHeight="1" x14ac:dyDescent="0.2">
      <c r="B111" s="246" t="s">
        <v>452</v>
      </c>
      <c r="C111" s="372" t="s">
        <v>453</v>
      </c>
      <c r="D111" s="365"/>
      <c r="E111" s="365"/>
      <c r="F111" s="365"/>
      <c r="G111" s="365"/>
      <c r="H111" s="365"/>
      <c r="I111" s="255">
        <v>0.03</v>
      </c>
      <c r="J111" s="250">
        <f>TRUNC(I111*(J131+J107+J108)/(1-I115),2)</f>
        <v>238.37</v>
      </c>
    </row>
    <row r="112" spans="2:10" ht="14.25" customHeight="1" x14ac:dyDescent="0.2">
      <c r="B112" s="246" t="s">
        <v>454</v>
      </c>
      <c r="C112" s="372" t="s">
        <v>455</v>
      </c>
      <c r="D112" s="365"/>
      <c r="E112" s="365"/>
      <c r="F112" s="365"/>
      <c r="G112" s="365"/>
      <c r="H112" s="365"/>
      <c r="I112" s="255">
        <v>0.05</v>
      </c>
      <c r="J112" s="250">
        <f>TRUNC(I112*(J131+J107+J108)/(1-I115),2)</f>
        <v>397.28</v>
      </c>
    </row>
    <row r="113" spans="2:10" ht="14.25" customHeight="1" x14ac:dyDescent="0.2">
      <c r="B113" s="366" t="s">
        <v>456</v>
      </c>
      <c r="C113" s="365"/>
      <c r="D113" s="365"/>
      <c r="E113" s="365"/>
      <c r="F113" s="365"/>
      <c r="G113" s="365"/>
      <c r="H113" s="365"/>
      <c r="I113" s="255">
        <f t="shared" ref="I113:J113" si="8">SUM(I107:I112)</f>
        <v>0.17649999999999999</v>
      </c>
      <c r="J113" s="254">
        <f t="shared" si="8"/>
        <v>1297.58</v>
      </c>
    </row>
    <row r="114" spans="2:10" ht="14.25" customHeight="1" x14ac:dyDescent="0.2">
      <c r="B114" s="252"/>
      <c r="C114" s="372"/>
      <c r="D114" s="373"/>
      <c r="E114" s="373"/>
      <c r="F114" s="373"/>
      <c r="G114" s="373"/>
      <c r="H114" s="373"/>
      <c r="I114" s="373"/>
      <c r="J114" s="373"/>
    </row>
    <row r="115" spans="2:10" ht="14.25" customHeight="1" x14ac:dyDescent="0.2">
      <c r="B115" s="246" t="s">
        <v>457</v>
      </c>
      <c r="C115" s="374" t="s">
        <v>458</v>
      </c>
      <c r="D115" s="365"/>
      <c r="E115" s="365"/>
      <c r="F115" s="365"/>
      <c r="G115" s="365"/>
      <c r="H115" s="365"/>
      <c r="I115" s="258">
        <f>I110+I111+I112</f>
        <v>8.6499999999999994E-2</v>
      </c>
      <c r="J115" s="254"/>
    </row>
    <row r="116" spans="2:10" ht="14.25" customHeight="1" x14ac:dyDescent="0.2">
      <c r="B116" s="246"/>
      <c r="C116" s="374">
        <v>100</v>
      </c>
      <c r="D116" s="373"/>
      <c r="E116" s="373"/>
      <c r="F116" s="373"/>
      <c r="G116" s="373"/>
      <c r="H116" s="373"/>
      <c r="I116" s="258"/>
      <c r="J116" s="254"/>
    </row>
    <row r="117" spans="2:10" ht="14.25" customHeight="1" x14ac:dyDescent="0.2">
      <c r="B117" s="248"/>
      <c r="C117" s="256"/>
      <c r="D117" s="256"/>
      <c r="E117" s="256"/>
      <c r="F117" s="256"/>
      <c r="G117" s="256"/>
      <c r="H117" s="256"/>
      <c r="I117" s="258"/>
      <c r="J117" s="254"/>
    </row>
    <row r="118" spans="2:10" ht="14.25" customHeight="1" x14ac:dyDescent="0.2">
      <c r="B118" s="246" t="s">
        <v>459</v>
      </c>
      <c r="C118" s="374" t="s">
        <v>460</v>
      </c>
      <c r="D118" s="373"/>
      <c r="E118" s="373"/>
      <c r="F118" s="373"/>
      <c r="G118" s="373"/>
      <c r="H118" s="373"/>
      <c r="I118" s="258"/>
      <c r="J118" s="254">
        <f>J33+J66+J75+J95+J103+J107+J108</f>
        <v>7258.4584919999998</v>
      </c>
    </row>
    <row r="119" spans="2:10" ht="14.25" customHeight="1" x14ac:dyDescent="0.2">
      <c r="B119" s="246"/>
      <c r="C119" s="256"/>
      <c r="D119" s="256"/>
      <c r="E119" s="256"/>
      <c r="F119" s="256"/>
      <c r="G119" s="256"/>
      <c r="H119" s="256"/>
      <c r="I119" s="258"/>
      <c r="J119" s="254"/>
    </row>
    <row r="120" spans="2:10" ht="14.25" customHeight="1" x14ac:dyDescent="0.2">
      <c r="B120" s="246" t="s">
        <v>461</v>
      </c>
      <c r="C120" s="374" t="s">
        <v>462</v>
      </c>
      <c r="D120" s="373"/>
      <c r="E120" s="373"/>
      <c r="F120" s="373"/>
      <c r="G120" s="373"/>
      <c r="H120" s="373"/>
      <c r="I120" s="258"/>
      <c r="J120" s="254">
        <f>TRUNC(J118/(1-I115),2)</f>
        <v>7945.76</v>
      </c>
    </row>
    <row r="121" spans="2:10" ht="14.25" customHeight="1" x14ac:dyDescent="0.2">
      <c r="B121" s="246"/>
      <c r="C121" s="256"/>
      <c r="D121" s="256"/>
      <c r="E121" s="256"/>
      <c r="F121" s="256"/>
      <c r="G121" s="256"/>
      <c r="H121" s="256"/>
      <c r="I121" s="258"/>
      <c r="J121" s="254"/>
    </row>
    <row r="122" spans="2:10" ht="14.25" customHeight="1" x14ac:dyDescent="0.2">
      <c r="B122" s="246"/>
      <c r="C122" s="374" t="s">
        <v>463</v>
      </c>
      <c r="D122" s="365"/>
      <c r="E122" s="365"/>
      <c r="F122" s="365"/>
      <c r="G122" s="365"/>
      <c r="H122" s="365"/>
      <c r="I122" s="258"/>
      <c r="J122" s="254">
        <f>J120-J118</f>
        <v>687.30150800000047</v>
      </c>
    </row>
    <row r="123" spans="2:10" ht="14.25" customHeight="1" x14ac:dyDescent="0.2">
      <c r="B123" s="252"/>
      <c r="C123" s="252"/>
      <c r="D123" s="252"/>
      <c r="E123" s="252"/>
      <c r="F123" s="252"/>
      <c r="G123" s="252"/>
      <c r="H123" s="252"/>
      <c r="I123" s="252"/>
      <c r="J123" s="254"/>
    </row>
    <row r="124" spans="2:10" ht="14.25" customHeight="1" x14ac:dyDescent="0.2">
      <c r="B124" s="376" t="s">
        <v>464</v>
      </c>
      <c r="C124" s="365"/>
      <c r="D124" s="365"/>
      <c r="E124" s="365"/>
      <c r="F124" s="365"/>
      <c r="G124" s="365"/>
      <c r="H124" s="365"/>
      <c r="I124" s="365"/>
      <c r="J124" s="365"/>
    </row>
    <row r="125" spans="2:10" ht="14.25" customHeight="1" x14ac:dyDescent="0.2">
      <c r="B125" s="366" t="s">
        <v>465</v>
      </c>
      <c r="C125" s="365"/>
      <c r="D125" s="365"/>
      <c r="E125" s="365"/>
      <c r="F125" s="365"/>
      <c r="G125" s="365"/>
      <c r="H125" s="365"/>
      <c r="I125" s="365"/>
      <c r="J125" s="247" t="s">
        <v>366</v>
      </c>
    </row>
    <row r="126" spans="2:10" ht="14.25" customHeight="1" x14ac:dyDescent="0.2">
      <c r="B126" s="252" t="s">
        <v>341</v>
      </c>
      <c r="C126" s="372" t="s">
        <v>363</v>
      </c>
      <c r="D126" s="365"/>
      <c r="E126" s="365"/>
      <c r="F126" s="365"/>
      <c r="G126" s="365"/>
      <c r="H126" s="365"/>
      <c r="I126" s="365"/>
      <c r="J126" s="250">
        <f>J33</f>
        <v>3371.8490000000002</v>
      </c>
    </row>
    <row r="127" spans="2:10" ht="14.25" customHeight="1" x14ac:dyDescent="0.2">
      <c r="B127" s="252" t="s">
        <v>343</v>
      </c>
      <c r="C127" s="372" t="s">
        <v>376</v>
      </c>
      <c r="D127" s="365"/>
      <c r="E127" s="365"/>
      <c r="F127" s="365"/>
      <c r="G127" s="365"/>
      <c r="H127" s="365"/>
      <c r="I127" s="365"/>
      <c r="J127" s="250">
        <f>J66</f>
        <v>2798.1994919999997</v>
      </c>
    </row>
    <row r="128" spans="2:10" ht="14.25" customHeight="1" x14ac:dyDescent="0.2">
      <c r="B128" s="252" t="s">
        <v>346</v>
      </c>
      <c r="C128" s="372" t="s">
        <v>411</v>
      </c>
      <c r="D128" s="365"/>
      <c r="E128" s="365"/>
      <c r="F128" s="365"/>
      <c r="G128" s="365"/>
      <c r="H128" s="365"/>
      <c r="I128" s="365"/>
      <c r="J128" s="250">
        <f>J75</f>
        <v>239.71</v>
      </c>
    </row>
    <row r="129" spans="2:10" ht="14.25" customHeight="1" x14ac:dyDescent="0.2">
      <c r="B129" s="252" t="s">
        <v>348</v>
      </c>
      <c r="C129" s="372" t="s">
        <v>419</v>
      </c>
      <c r="D129" s="365"/>
      <c r="E129" s="365"/>
      <c r="F129" s="365"/>
      <c r="G129" s="365"/>
      <c r="H129" s="365"/>
      <c r="I129" s="365"/>
      <c r="J129" s="250">
        <f>J95</f>
        <v>78.41</v>
      </c>
    </row>
    <row r="130" spans="2:10" ht="14.25" customHeight="1" x14ac:dyDescent="0.2">
      <c r="B130" s="252" t="s">
        <v>371</v>
      </c>
      <c r="C130" s="372" t="s">
        <v>439</v>
      </c>
      <c r="D130" s="365"/>
      <c r="E130" s="365"/>
      <c r="F130" s="365"/>
      <c r="G130" s="365"/>
      <c r="H130" s="365"/>
      <c r="I130" s="365"/>
      <c r="J130" s="250">
        <f>J103</f>
        <v>160</v>
      </c>
    </row>
    <row r="131" spans="2:10" ht="14.25" customHeight="1" x14ac:dyDescent="0.2">
      <c r="B131" s="246"/>
      <c r="C131" s="366" t="s">
        <v>466</v>
      </c>
      <c r="D131" s="365"/>
      <c r="E131" s="365"/>
      <c r="F131" s="365"/>
      <c r="G131" s="365"/>
      <c r="H131" s="365"/>
      <c r="I131" s="365"/>
      <c r="J131" s="254">
        <f>SUM(J126:J130)</f>
        <v>6648.1684919999998</v>
      </c>
    </row>
    <row r="132" spans="2:10" ht="14.25" customHeight="1" x14ac:dyDescent="0.2">
      <c r="B132" s="252" t="s">
        <v>373</v>
      </c>
      <c r="C132" s="372" t="s">
        <v>445</v>
      </c>
      <c r="D132" s="365"/>
      <c r="E132" s="365"/>
      <c r="F132" s="365"/>
      <c r="G132" s="365"/>
      <c r="H132" s="365"/>
      <c r="I132" s="365"/>
      <c r="J132" s="250">
        <f>J113</f>
        <v>1297.58</v>
      </c>
    </row>
    <row r="133" spans="2:10" ht="14.25" customHeight="1" x14ac:dyDescent="0.2">
      <c r="B133" s="375" t="s">
        <v>467</v>
      </c>
      <c r="C133" s="365"/>
      <c r="D133" s="365"/>
      <c r="E133" s="365"/>
      <c r="F133" s="365"/>
      <c r="G133" s="365"/>
      <c r="H133" s="365"/>
      <c r="I133" s="365"/>
      <c r="J133" s="259">
        <f>TRUNC(J131+J132,2)</f>
        <v>7945.74</v>
      </c>
    </row>
    <row r="134" spans="2:10" ht="14.25" customHeight="1" x14ac:dyDescent="0.2">
      <c r="B134" s="260"/>
      <c r="C134" s="260"/>
      <c r="D134" s="260"/>
      <c r="E134" s="260"/>
      <c r="F134" s="260"/>
      <c r="G134" s="260"/>
      <c r="H134" s="260"/>
      <c r="I134" s="260"/>
      <c r="J134" s="261"/>
    </row>
    <row r="135" spans="2:10" ht="14.25" customHeight="1" x14ac:dyDescent="0.2">
      <c r="B135" s="260"/>
      <c r="C135" s="260"/>
      <c r="D135" s="260"/>
      <c r="E135" s="260"/>
      <c r="F135" s="260"/>
      <c r="G135" s="260"/>
      <c r="H135" s="260"/>
      <c r="I135" s="260"/>
      <c r="J135" s="262"/>
    </row>
    <row r="136" spans="2:10" ht="14.25" customHeight="1" x14ac:dyDescent="0.2">
      <c r="B136" s="263"/>
      <c r="C136" s="264"/>
      <c r="D136" s="260"/>
      <c r="E136" s="260"/>
      <c r="F136" s="260"/>
      <c r="G136" s="260"/>
      <c r="H136" s="260"/>
      <c r="I136" s="260"/>
      <c r="J136" s="262"/>
    </row>
    <row r="137" spans="2:10" ht="14.25" customHeight="1" x14ac:dyDescent="0.25">
      <c r="B137" s="263"/>
      <c r="C137" s="263"/>
      <c r="D137" s="265"/>
    </row>
    <row r="138" spans="2:10" ht="14.25" customHeight="1" x14ac:dyDescent="0.25">
      <c r="B138" s="267"/>
      <c r="C138" s="260"/>
      <c r="D138" s="260"/>
    </row>
    <row r="139" spans="2:10" ht="14.25" customHeight="1" x14ac:dyDescent="0.25">
      <c r="B139" s="267"/>
      <c r="C139" s="260"/>
      <c r="D139" s="260"/>
    </row>
    <row r="140" spans="2:10" ht="14.25" customHeight="1" x14ac:dyDescent="0.25"/>
    <row r="141" spans="2:10" ht="14.25" customHeight="1" x14ac:dyDescent="0.25"/>
    <row r="142" spans="2:10" ht="14.25" customHeight="1" x14ac:dyDescent="0.25"/>
    <row r="143" spans="2:10" ht="14.25" customHeight="1" x14ac:dyDescent="0.25"/>
    <row r="144" spans="2:10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39">
    <mergeCell ref="C129:I129"/>
    <mergeCell ref="C130:I130"/>
    <mergeCell ref="C131:I131"/>
    <mergeCell ref="C132:I132"/>
    <mergeCell ref="B133:I133"/>
    <mergeCell ref="C122:H122"/>
    <mergeCell ref="B124:J124"/>
    <mergeCell ref="B125:I125"/>
    <mergeCell ref="C126:I126"/>
    <mergeCell ref="C127:I127"/>
    <mergeCell ref="C128:I128"/>
    <mergeCell ref="B113:H113"/>
    <mergeCell ref="C114:J114"/>
    <mergeCell ref="C115:H115"/>
    <mergeCell ref="C116:H116"/>
    <mergeCell ref="C118:H118"/>
    <mergeCell ref="C120:H120"/>
    <mergeCell ref="C107:H107"/>
    <mergeCell ref="C108:H108"/>
    <mergeCell ref="C109:H109"/>
    <mergeCell ref="C110:H110"/>
    <mergeCell ref="C111:H111"/>
    <mergeCell ref="C112:H112"/>
    <mergeCell ref="C101:H101"/>
    <mergeCell ref="C102:H102"/>
    <mergeCell ref="B103:H103"/>
    <mergeCell ref="B104:J104"/>
    <mergeCell ref="B105:J105"/>
    <mergeCell ref="C106:H106"/>
    <mergeCell ref="B95:I95"/>
    <mergeCell ref="B96:I96"/>
    <mergeCell ref="B97:J97"/>
    <mergeCell ref="C98:H98"/>
    <mergeCell ref="C99:H99"/>
    <mergeCell ref="C100:H100"/>
    <mergeCell ref="B89:H89"/>
    <mergeCell ref="B90:J90"/>
    <mergeCell ref="B91:J91"/>
    <mergeCell ref="B92:I92"/>
    <mergeCell ref="C93:I93"/>
    <mergeCell ref="C94:I94"/>
    <mergeCell ref="C83:H83"/>
    <mergeCell ref="C84:H84"/>
    <mergeCell ref="B85:H85"/>
    <mergeCell ref="B86:J86"/>
    <mergeCell ref="B87:H87"/>
    <mergeCell ref="C88:H88"/>
    <mergeCell ref="B77:J77"/>
    <mergeCell ref="B78:H78"/>
    <mergeCell ref="C79:H79"/>
    <mergeCell ref="C80:H80"/>
    <mergeCell ref="C81:H81"/>
    <mergeCell ref="C82:H82"/>
    <mergeCell ref="C71:H71"/>
    <mergeCell ref="C72:H72"/>
    <mergeCell ref="C73:H73"/>
    <mergeCell ref="C74:H74"/>
    <mergeCell ref="B75:H75"/>
    <mergeCell ref="B76:J76"/>
    <mergeCell ref="C65:I65"/>
    <mergeCell ref="B66:I66"/>
    <mergeCell ref="B67:J67"/>
    <mergeCell ref="B68:J68"/>
    <mergeCell ref="C69:H69"/>
    <mergeCell ref="C70:H70"/>
    <mergeCell ref="B59:I59"/>
    <mergeCell ref="B60:J60"/>
    <mergeCell ref="B61:J61"/>
    <mergeCell ref="B62:I62"/>
    <mergeCell ref="C63:I63"/>
    <mergeCell ref="C64:I64"/>
    <mergeCell ref="C53:H53"/>
    <mergeCell ref="C54:H54"/>
    <mergeCell ref="C55:H55"/>
    <mergeCell ref="C56:H56"/>
    <mergeCell ref="C57:H57"/>
    <mergeCell ref="C58:H58"/>
    <mergeCell ref="C47:H47"/>
    <mergeCell ref="C48:H48"/>
    <mergeCell ref="C49:H49"/>
    <mergeCell ref="B50:H50"/>
    <mergeCell ref="B51:J51"/>
    <mergeCell ref="B52:H52"/>
    <mergeCell ref="B41:H41"/>
    <mergeCell ref="C42:H42"/>
    <mergeCell ref="C43:H43"/>
    <mergeCell ref="C44:H44"/>
    <mergeCell ref="C45:H45"/>
    <mergeCell ref="C46:H46"/>
    <mergeCell ref="B35:J35"/>
    <mergeCell ref="B36:H36"/>
    <mergeCell ref="C37:H37"/>
    <mergeCell ref="C38:H38"/>
    <mergeCell ref="B39:H39"/>
    <mergeCell ref="B40:J40"/>
    <mergeCell ref="C28:H28"/>
    <mergeCell ref="C29:H29"/>
    <mergeCell ref="C30:H30"/>
    <mergeCell ref="C31:H31"/>
    <mergeCell ref="C32:H32"/>
    <mergeCell ref="B33:I33"/>
    <mergeCell ref="C23:H23"/>
    <mergeCell ref="I23:J23"/>
    <mergeCell ref="B24:J24"/>
    <mergeCell ref="B25:J25"/>
    <mergeCell ref="C26:H26"/>
    <mergeCell ref="C27:H27"/>
    <mergeCell ref="C20:H20"/>
    <mergeCell ref="I20:J20"/>
    <mergeCell ref="C21:H21"/>
    <mergeCell ref="I21:J21"/>
    <mergeCell ref="C22:H22"/>
    <mergeCell ref="I22:J22"/>
    <mergeCell ref="B16:C16"/>
    <mergeCell ref="D16:E16"/>
    <mergeCell ref="F16:J16"/>
    <mergeCell ref="B18:J18"/>
    <mergeCell ref="C19:H19"/>
    <mergeCell ref="I19:J19"/>
    <mergeCell ref="B14:J14"/>
    <mergeCell ref="B15:C15"/>
    <mergeCell ref="D15:E15"/>
    <mergeCell ref="F15:J15"/>
    <mergeCell ref="B7:J7"/>
    <mergeCell ref="B8:J8"/>
    <mergeCell ref="C9:H9"/>
    <mergeCell ref="I9:J9"/>
    <mergeCell ref="C10:H10"/>
    <mergeCell ref="I10:J10"/>
    <mergeCell ref="B1:J1"/>
    <mergeCell ref="B2:J2"/>
    <mergeCell ref="B3:J3"/>
    <mergeCell ref="B4:J4"/>
    <mergeCell ref="B5:J5"/>
    <mergeCell ref="B6:J6"/>
    <mergeCell ref="C11:H11"/>
    <mergeCell ref="I11:J11"/>
    <mergeCell ref="C12:H12"/>
    <mergeCell ref="I12:J12"/>
  </mergeCells>
  <hyperlinks>
    <hyperlink ref="B7" r:id="rId1" xr:uid="{00000000-0004-0000-0300-000000000000}"/>
  </hyperlinks>
  <pageMargins left="0.511811024" right="0.511811024" top="0.78740157499999996" bottom="0.78740157499999996" header="0" footer="0"/>
  <pageSetup scale="52" orientation="landscape" r:id="rId2"/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1000"/>
  <sheetViews>
    <sheetView showGridLines="0" view="pageBreakPreview" zoomScale="60" zoomScaleNormal="100" workbookViewId="0">
      <selection activeCell="J96" sqref="J96"/>
    </sheetView>
  </sheetViews>
  <sheetFormatPr defaultColWidth="12.5703125" defaultRowHeight="15.75" customHeight="1" x14ac:dyDescent="0.25"/>
  <cols>
    <col min="1" max="1" width="7.5703125" style="219" customWidth="1"/>
    <col min="2" max="2" width="9.140625" style="219" customWidth="1"/>
    <col min="3" max="3" width="43.42578125" style="219" customWidth="1"/>
    <col min="4" max="7" width="7.5703125" style="219" customWidth="1"/>
    <col min="8" max="8" width="7.85546875" style="219" customWidth="1"/>
    <col min="9" max="9" width="8.28515625" style="219" customWidth="1"/>
    <col min="10" max="10" width="20.5703125" style="266" customWidth="1"/>
    <col min="11" max="26" width="7.5703125" style="219" customWidth="1"/>
    <col min="27" max="16384" width="12.5703125" style="219"/>
  </cols>
  <sheetData>
    <row r="1" spans="2:10" ht="14.25" customHeight="1" x14ac:dyDescent="0.2">
      <c r="B1" s="331" t="s">
        <v>334</v>
      </c>
      <c r="C1" s="332"/>
      <c r="D1" s="332"/>
      <c r="E1" s="332"/>
      <c r="F1" s="332"/>
      <c r="G1" s="332"/>
      <c r="H1" s="332"/>
      <c r="I1" s="332"/>
      <c r="J1" s="332"/>
    </row>
    <row r="2" spans="2:10" ht="14.25" customHeight="1" x14ac:dyDescent="0.2">
      <c r="B2" s="333" t="s">
        <v>335</v>
      </c>
      <c r="C2" s="332"/>
      <c r="D2" s="332"/>
      <c r="E2" s="332"/>
      <c r="F2" s="332"/>
      <c r="G2" s="332"/>
      <c r="H2" s="332"/>
      <c r="I2" s="332"/>
      <c r="J2" s="332"/>
    </row>
    <row r="3" spans="2:10" ht="14.25" customHeight="1" x14ac:dyDescent="0.2">
      <c r="B3" s="333" t="s">
        <v>336</v>
      </c>
      <c r="C3" s="332"/>
      <c r="D3" s="332"/>
      <c r="E3" s="332"/>
      <c r="F3" s="332"/>
      <c r="G3" s="332"/>
      <c r="H3" s="332"/>
      <c r="I3" s="332"/>
      <c r="J3" s="332"/>
    </row>
    <row r="4" spans="2:10" ht="14.25" customHeight="1" x14ac:dyDescent="0.2">
      <c r="B4" s="334" t="s">
        <v>337</v>
      </c>
      <c r="C4" s="332"/>
      <c r="D4" s="332"/>
      <c r="E4" s="332"/>
      <c r="F4" s="332"/>
      <c r="G4" s="332"/>
      <c r="H4" s="332"/>
      <c r="I4" s="332"/>
      <c r="J4" s="332"/>
    </row>
    <row r="5" spans="2:10" ht="14.25" customHeight="1" x14ac:dyDescent="0.2">
      <c r="B5" s="335"/>
      <c r="C5" s="332"/>
      <c r="D5" s="332"/>
      <c r="E5" s="332"/>
      <c r="F5" s="332"/>
      <c r="G5" s="332"/>
      <c r="H5" s="332"/>
      <c r="I5" s="332"/>
      <c r="J5" s="332"/>
    </row>
    <row r="6" spans="2:10" ht="14.25" customHeight="1" x14ac:dyDescent="0.2">
      <c r="B6" s="336" t="s">
        <v>472</v>
      </c>
      <c r="C6" s="332"/>
      <c r="D6" s="332"/>
      <c r="E6" s="332"/>
      <c r="F6" s="332"/>
      <c r="G6" s="332"/>
      <c r="H6" s="332"/>
      <c r="I6" s="332"/>
      <c r="J6" s="332"/>
    </row>
    <row r="7" spans="2:10" ht="14.25" customHeight="1" x14ac:dyDescent="0.2">
      <c r="B7" s="377"/>
      <c r="C7" s="344"/>
      <c r="D7" s="344"/>
      <c r="E7" s="344"/>
      <c r="F7" s="344"/>
      <c r="G7" s="344"/>
      <c r="H7" s="344"/>
      <c r="I7" s="344"/>
      <c r="J7" s="344"/>
    </row>
    <row r="8" spans="2:10" ht="14.25" customHeight="1" x14ac:dyDescent="0.2">
      <c r="B8" s="342" t="s">
        <v>340</v>
      </c>
      <c r="C8" s="338"/>
      <c r="D8" s="338"/>
      <c r="E8" s="338"/>
      <c r="F8" s="338"/>
      <c r="G8" s="338"/>
      <c r="H8" s="338"/>
      <c r="I8" s="338"/>
      <c r="J8" s="339"/>
    </row>
    <row r="9" spans="2:10" ht="14.25" customHeight="1" x14ac:dyDescent="0.2">
      <c r="B9" s="221" t="s">
        <v>341</v>
      </c>
      <c r="C9" s="337" t="s">
        <v>342</v>
      </c>
      <c r="D9" s="338"/>
      <c r="E9" s="338"/>
      <c r="F9" s="338"/>
      <c r="G9" s="338"/>
      <c r="H9" s="339"/>
      <c r="I9" s="345"/>
      <c r="J9" s="339"/>
    </row>
    <row r="10" spans="2:10" ht="14.25" customHeight="1" x14ac:dyDescent="0.2">
      <c r="B10" s="221" t="s">
        <v>343</v>
      </c>
      <c r="C10" s="337" t="s">
        <v>344</v>
      </c>
      <c r="D10" s="338"/>
      <c r="E10" s="338"/>
      <c r="F10" s="338"/>
      <c r="G10" s="338"/>
      <c r="H10" s="339"/>
      <c r="I10" s="341" t="s">
        <v>345</v>
      </c>
      <c r="J10" s="339"/>
    </row>
    <row r="11" spans="2:10" ht="14.25" customHeight="1" x14ac:dyDescent="0.2">
      <c r="B11" s="221" t="s">
        <v>346</v>
      </c>
      <c r="C11" s="337" t="s">
        <v>347</v>
      </c>
      <c r="D11" s="338"/>
      <c r="E11" s="338"/>
      <c r="F11" s="338"/>
      <c r="G11" s="338"/>
      <c r="H11" s="339"/>
      <c r="I11" s="340">
        <v>2023</v>
      </c>
      <c r="J11" s="339"/>
    </row>
    <row r="12" spans="2:10" ht="14.25" customHeight="1" x14ac:dyDescent="0.2">
      <c r="B12" s="221" t="s">
        <v>348</v>
      </c>
      <c r="C12" s="337" t="s">
        <v>349</v>
      </c>
      <c r="D12" s="338"/>
      <c r="E12" s="338"/>
      <c r="F12" s="338"/>
      <c r="G12" s="338"/>
      <c r="H12" s="339"/>
      <c r="I12" s="341">
        <v>12</v>
      </c>
      <c r="J12" s="339"/>
    </row>
    <row r="13" spans="2:10" ht="14.25" customHeight="1" x14ac:dyDescent="0.2">
      <c r="B13" s="220"/>
      <c r="C13" s="223"/>
      <c r="D13" s="223"/>
      <c r="E13" s="223"/>
      <c r="F13" s="223"/>
      <c r="G13" s="223"/>
      <c r="H13" s="223"/>
      <c r="I13" s="220"/>
      <c r="J13" s="224"/>
    </row>
    <row r="14" spans="2:10" ht="14.25" customHeight="1" x14ac:dyDescent="0.2">
      <c r="B14" s="342" t="s">
        <v>350</v>
      </c>
      <c r="C14" s="338"/>
      <c r="D14" s="338"/>
      <c r="E14" s="338"/>
      <c r="F14" s="338"/>
      <c r="G14" s="338"/>
      <c r="H14" s="338"/>
      <c r="I14" s="338"/>
      <c r="J14" s="339"/>
    </row>
    <row r="15" spans="2:10" ht="14.25" customHeight="1" x14ac:dyDescent="0.2">
      <c r="B15" s="341" t="s">
        <v>351</v>
      </c>
      <c r="C15" s="339"/>
      <c r="D15" s="341" t="s">
        <v>352</v>
      </c>
      <c r="E15" s="339"/>
      <c r="F15" s="341" t="s">
        <v>353</v>
      </c>
      <c r="G15" s="338"/>
      <c r="H15" s="338"/>
      <c r="I15" s="338"/>
      <c r="J15" s="339"/>
    </row>
    <row r="16" spans="2:10" ht="14.25" customHeight="1" x14ac:dyDescent="0.2">
      <c r="B16" s="341" t="s">
        <v>354</v>
      </c>
      <c r="C16" s="339"/>
      <c r="D16" s="341" t="s">
        <v>355</v>
      </c>
      <c r="E16" s="339"/>
      <c r="F16" s="341"/>
      <c r="G16" s="338"/>
      <c r="H16" s="338"/>
      <c r="I16" s="338"/>
      <c r="J16" s="339"/>
    </row>
    <row r="17" spans="2:11" ht="14.25" customHeight="1" x14ac:dyDescent="0.2">
      <c r="B17" s="220"/>
      <c r="C17" s="223"/>
      <c r="D17" s="223"/>
      <c r="E17" s="223"/>
      <c r="F17" s="223"/>
      <c r="G17" s="223"/>
      <c r="H17" s="223"/>
      <c r="I17" s="220"/>
      <c r="J17" s="224"/>
    </row>
    <row r="18" spans="2:11" ht="14.25" customHeight="1" x14ac:dyDescent="0.2">
      <c r="B18" s="342" t="s">
        <v>356</v>
      </c>
      <c r="C18" s="338"/>
      <c r="D18" s="338"/>
      <c r="E18" s="338"/>
      <c r="F18" s="338"/>
      <c r="G18" s="338"/>
      <c r="H18" s="338"/>
      <c r="I18" s="338"/>
      <c r="J18" s="339"/>
    </row>
    <row r="19" spans="2:11" ht="14.25" customHeight="1" x14ac:dyDescent="0.2">
      <c r="B19" s="221">
        <v>1</v>
      </c>
      <c r="C19" s="337" t="s">
        <v>357</v>
      </c>
      <c r="D19" s="338"/>
      <c r="E19" s="338"/>
      <c r="F19" s="338"/>
      <c r="G19" s="338"/>
      <c r="H19" s="339"/>
      <c r="I19" s="340" t="s">
        <v>473</v>
      </c>
      <c r="J19" s="339"/>
    </row>
    <row r="20" spans="2:11" ht="14.25" customHeight="1" x14ac:dyDescent="0.2">
      <c r="B20" s="221">
        <v>2</v>
      </c>
      <c r="C20" s="337" t="s">
        <v>358</v>
      </c>
      <c r="D20" s="338"/>
      <c r="E20" s="338"/>
      <c r="F20" s="338"/>
      <c r="G20" s="338"/>
      <c r="H20" s="339"/>
      <c r="I20" s="341"/>
      <c r="J20" s="339"/>
    </row>
    <row r="21" spans="2:11" ht="14.25" customHeight="1" x14ac:dyDescent="0.2">
      <c r="B21" s="221">
        <v>3</v>
      </c>
      <c r="C21" s="337" t="s">
        <v>359</v>
      </c>
      <c r="D21" s="338"/>
      <c r="E21" s="338"/>
      <c r="F21" s="338"/>
      <c r="G21" s="338"/>
      <c r="H21" s="339"/>
      <c r="I21" s="346">
        <v>1651.99</v>
      </c>
      <c r="J21" s="347"/>
    </row>
    <row r="22" spans="2:11" ht="14.25" customHeight="1" x14ac:dyDescent="0.2">
      <c r="B22" s="221">
        <v>4</v>
      </c>
      <c r="C22" s="337" t="s">
        <v>361</v>
      </c>
      <c r="D22" s="338"/>
      <c r="E22" s="338"/>
      <c r="F22" s="338"/>
      <c r="G22" s="338"/>
      <c r="H22" s="339"/>
      <c r="I22" s="340" t="s">
        <v>473</v>
      </c>
      <c r="J22" s="339"/>
    </row>
    <row r="23" spans="2:11" ht="14.25" customHeight="1" x14ac:dyDescent="0.2">
      <c r="B23" s="221">
        <v>5</v>
      </c>
      <c r="C23" s="337" t="s">
        <v>362</v>
      </c>
      <c r="D23" s="338"/>
      <c r="E23" s="338"/>
      <c r="F23" s="338"/>
      <c r="G23" s="338"/>
      <c r="H23" s="339"/>
      <c r="I23" s="345">
        <v>44927</v>
      </c>
      <c r="J23" s="339"/>
    </row>
    <row r="24" spans="2:11" ht="14.25" customHeight="1" x14ac:dyDescent="0.2">
      <c r="B24" s="335"/>
      <c r="C24" s="332"/>
      <c r="D24" s="332"/>
      <c r="E24" s="332"/>
      <c r="F24" s="332"/>
      <c r="G24" s="332"/>
      <c r="H24" s="332"/>
      <c r="I24" s="332"/>
      <c r="J24" s="332"/>
    </row>
    <row r="25" spans="2:11" ht="14.25" customHeight="1" x14ac:dyDescent="0.2">
      <c r="B25" s="351" t="s">
        <v>363</v>
      </c>
      <c r="C25" s="338"/>
      <c r="D25" s="338"/>
      <c r="E25" s="338"/>
      <c r="F25" s="338"/>
      <c r="G25" s="338"/>
      <c r="H25" s="338"/>
      <c r="I25" s="338"/>
      <c r="J25" s="339"/>
    </row>
    <row r="26" spans="2:11" ht="14.25" customHeight="1" x14ac:dyDescent="0.2">
      <c r="B26" s="225">
        <v>1</v>
      </c>
      <c r="C26" s="350" t="s">
        <v>364</v>
      </c>
      <c r="D26" s="338"/>
      <c r="E26" s="338"/>
      <c r="F26" s="338"/>
      <c r="G26" s="338"/>
      <c r="H26" s="339"/>
      <c r="I26" s="225" t="s">
        <v>365</v>
      </c>
      <c r="J26" s="268" t="s">
        <v>366</v>
      </c>
    </row>
    <row r="27" spans="2:11" ht="14.25" customHeight="1" x14ac:dyDescent="0.2">
      <c r="B27" s="225" t="s">
        <v>341</v>
      </c>
      <c r="C27" s="337" t="s">
        <v>367</v>
      </c>
      <c r="D27" s="338"/>
      <c r="E27" s="338"/>
      <c r="F27" s="338"/>
      <c r="G27" s="338"/>
      <c r="H27" s="339"/>
      <c r="I27" s="238"/>
      <c r="J27" s="274">
        <v>1651.99</v>
      </c>
      <c r="K27" s="275"/>
    </row>
    <row r="28" spans="2:11" ht="14.25" customHeight="1" x14ac:dyDescent="0.2">
      <c r="B28" s="225" t="s">
        <v>343</v>
      </c>
      <c r="C28" s="337" t="s">
        <v>368</v>
      </c>
      <c r="D28" s="338"/>
      <c r="E28" s="338"/>
      <c r="F28" s="338"/>
      <c r="G28" s="338"/>
      <c r="H28" s="339"/>
      <c r="I28" s="229"/>
      <c r="J28" s="270">
        <v>0</v>
      </c>
    </row>
    <row r="29" spans="2:11" ht="14.25" customHeight="1" x14ac:dyDescent="0.2">
      <c r="B29" s="225" t="s">
        <v>346</v>
      </c>
      <c r="C29" s="337" t="s">
        <v>369</v>
      </c>
      <c r="D29" s="338"/>
      <c r="E29" s="338"/>
      <c r="F29" s="338"/>
      <c r="G29" s="338"/>
      <c r="H29" s="339"/>
      <c r="I29" s="229"/>
      <c r="J29" s="228">
        <v>0</v>
      </c>
    </row>
    <row r="30" spans="2:11" ht="14.25" customHeight="1" x14ac:dyDescent="0.2">
      <c r="B30" s="225" t="s">
        <v>348</v>
      </c>
      <c r="C30" s="337" t="s">
        <v>370</v>
      </c>
      <c r="D30" s="338"/>
      <c r="E30" s="338"/>
      <c r="F30" s="338"/>
      <c r="G30" s="338"/>
      <c r="H30" s="339"/>
      <c r="I30" s="229"/>
      <c r="J30" s="228">
        <v>0</v>
      </c>
    </row>
    <row r="31" spans="2:11" ht="14.25" customHeight="1" x14ac:dyDescent="0.2">
      <c r="B31" s="225" t="s">
        <v>371</v>
      </c>
      <c r="C31" s="337" t="s">
        <v>372</v>
      </c>
      <c r="D31" s="338"/>
      <c r="E31" s="338"/>
      <c r="F31" s="338"/>
      <c r="G31" s="338"/>
      <c r="H31" s="339"/>
      <c r="I31" s="229"/>
      <c r="J31" s="228">
        <v>0</v>
      </c>
    </row>
    <row r="32" spans="2:11" ht="14.25" customHeight="1" x14ac:dyDescent="0.2">
      <c r="B32" s="225" t="s">
        <v>373</v>
      </c>
      <c r="C32" s="337" t="s">
        <v>374</v>
      </c>
      <c r="D32" s="338"/>
      <c r="E32" s="338"/>
      <c r="F32" s="338"/>
      <c r="G32" s="338"/>
      <c r="H32" s="339"/>
      <c r="I32" s="229"/>
      <c r="J32" s="228">
        <v>0</v>
      </c>
    </row>
    <row r="33" spans="2:10" ht="14.25" customHeight="1" x14ac:dyDescent="0.2">
      <c r="B33" s="350" t="s">
        <v>375</v>
      </c>
      <c r="C33" s="338"/>
      <c r="D33" s="338"/>
      <c r="E33" s="338"/>
      <c r="F33" s="338"/>
      <c r="G33" s="338"/>
      <c r="H33" s="338"/>
      <c r="I33" s="339"/>
      <c r="J33" s="230">
        <f>SUM(J27:J32)</f>
        <v>1651.99</v>
      </c>
    </row>
    <row r="34" spans="2:10" ht="14.25" customHeight="1" x14ac:dyDescent="0.2">
      <c r="B34" s="218"/>
      <c r="C34" s="218"/>
      <c r="D34" s="218"/>
      <c r="E34" s="218"/>
      <c r="F34" s="218"/>
      <c r="G34" s="218"/>
      <c r="H34" s="218"/>
      <c r="I34" s="218"/>
      <c r="J34" s="231"/>
    </row>
    <row r="35" spans="2:10" ht="14.25" customHeight="1" x14ac:dyDescent="0.2">
      <c r="B35" s="351" t="s">
        <v>376</v>
      </c>
      <c r="C35" s="338"/>
      <c r="D35" s="338"/>
      <c r="E35" s="338"/>
      <c r="F35" s="338"/>
      <c r="G35" s="338"/>
      <c r="H35" s="338"/>
      <c r="I35" s="338"/>
      <c r="J35" s="339"/>
    </row>
    <row r="36" spans="2:10" ht="14.25" customHeight="1" x14ac:dyDescent="0.2">
      <c r="B36" s="352" t="s">
        <v>377</v>
      </c>
      <c r="C36" s="338"/>
      <c r="D36" s="338"/>
      <c r="E36" s="338"/>
      <c r="F36" s="338"/>
      <c r="G36" s="338"/>
      <c r="H36" s="339"/>
      <c r="I36" s="232" t="s">
        <v>365</v>
      </c>
      <c r="J36" s="233" t="s">
        <v>366</v>
      </c>
    </row>
    <row r="37" spans="2:10" ht="14.25" customHeight="1" x14ac:dyDescent="0.2">
      <c r="B37" s="225" t="s">
        <v>341</v>
      </c>
      <c r="C37" s="337" t="s">
        <v>378</v>
      </c>
      <c r="D37" s="338"/>
      <c r="E37" s="338"/>
      <c r="F37" s="338"/>
      <c r="G37" s="338"/>
      <c r="H37" s="339"/>
      <c r="I37" s="229">
        <v>8.3333000000000004E-2</v>
      </c>
      <c r="J37" s="228">
        <f t="shared" ref="J37:J38" si="0">TRUNC($J$33*I37,2)</f>
        <v>137.66</v>
      </c>
    </row>
    <row r="38" spans="2:10" ht="14.25" customHeight="1" x14ac:dyDescent="0.2">
      <c r="B38" s="225" t="s">
        <v>343</v>
      </c>
      <c r="C38" s="337" t="s">
        <v>379</v>
      </c>
      <c r="D38" s="338"/>
      <c r="E38" s="338"/>
      <c r="F38" s="338"/>
      <c r="G38" s="338"/>
      <c r="H38" s="339"/>
      <c r="I38" s="234">
        <v>0.121</v>
      </c>
      <c r="J38" s="228">
        <f t="shared" si="0"/>
        <v>199.89</v>
      </c>
    </row>
    <row r="39" spans="2:10" ht="14.25" customHeight="1" x14ac:dyDescent="0.2">
      <c r="B39" s="350" t="s">
        <v>380</v>
      </c>
      <c r="C39" s="338"/>
      <c r="D39" s="338"/>
      <c r="E39" s="338"/>
      <c r="F39" s="338"/>
      <c r="G39" s="338"/>
      <c r="H39" s="339"/>
      <c r="I39" s="235">
        <f t="shared" ref="I39:J39" si="1">SUM(I37:I38)</f>
        <v>0.20433299999999999</v>
      </c>
      <c r="J39" s="230">
        <f t="shared" si="1"/>
        <v>337.54999999999995</v>
      </c>
    </row>
    <row r="40" spans="2:10" ht="14.25" customHeight="1" x14ac:dyDescent="0.2">
      <c r="B40" s="353"/>
      <c r="C40" s="354"/>
      <c r="D40" s="354"/>
      <c r="E40" s="354"/>
      <c r="F40" s="354"/>
      <c r="G40" s="354"/>
      <c r="H40" s="354"/>
      <c r="I40" s="354"/>
      <c r="J40" s="354"/>
    </row>
    <row r="41" spans="2:10" ht="14.25" customHeight="1" x14ac:dyDescent="0.2">
      <c r="B41" s="352" t="s">
        <v>381</v>
      </c>
      <c r="C41" s="338"/>
      <c r="D41" s="338"/>
      <c r="E41" s="338"/>
      <c r="F41" s="338"/>
      <c r="G41" s="338"/>
      <c r="H41" s="339"/>
      <c r="I41" s="232" t="s">
        <v>365</v>
      </c>
      <c r="J41" s="233" t="s">
        <v>366</v>
      </c>
    </row>
    <row r="42" spans="2:10" ht="14.25" customHeight="1" x14ac:dyDescent="0.2">
      <c r="B42" s="225" t="s">
        <v>341</v>
      </c>
      <c r="C42" s="337" t="s">
        <v>382</v>
      </c>
      <c r="D42" s="338"/>
      <c r="E42" s="338"/>
      <c r="F42" s="338"/>
      <c r="G42" s="338"/>
      <c r="H42" s="339"/>
      <c r="I42" s="229">
        <v>0.2</v>
      </c>
      <c r="J42" s="228">
        <f t="shared" ref="J42:J49" si="2">I42*$J$33</f>
        <v>330.39800000000002</v>
      </c>
    </row>
    <row r="43" spans="2:10" ht="14.25" customHeight="1" x14ac:dyDescent="0.2">
      <c r="B43" s="225" t="s">
        <v>343</v>
      </c>
      <c r="C43" s="337" t="s">
        <v>383</v>
      </c>
      <c r="D43" s="338"/>
      <c r="E43" s="338"/>
      <c r="F43" s="338"/>
      <c r="G43" s="338"/>
      <c r="H43" s="339"/>
      <c r="I43" s="229">
        <v>2.5000000000000001E-2</v>
      </c>
      <c r="J43" s="228">
        <f t="shared" si="2"/>
        <v>41.299750000000003</v>
      </c>
    </row>
    <row r="44" spans="2:10" ht="14.25" customHeight="1" x14ac:dyDescent="0.2">
      <c r="B44" s="225" t="s">
        <v>346</v>
      </c>
      <c r="C44" s="337" t="s">
        <v>384</v>
      </c>
      <c r="D44" s="338"/>
      <c r="E44" s="338"/>
      <c r="F44" s="338"/>
      <c r="G44" s="338"/>
      <c r="H44" s="339"/>
      <c r="I44" s="229">
        <v>0.03</v>
      </c>
      <c r="J44" s="228">
        <f t="shared" si="2"/>
        <v>49.559699999999999</v>
      </c>
    </row>
    <row r="45" spans="2:10" ht="14.25" customHeight="1" x14ac:dyDescent="0.2">
      <c r="B45" s="225" t="s">
        <v>348</v>
      </c>
      <c r="C45" s="337" t="s">
        <v>385</v>
      </c>
      <c r="D45" s="338"/>
      <c r="E45" s="338"/>
      <c r="F45" s="338"/>
      <c r="G45" s="338"/>
      <c r="H45" s="339"/>
      <c r="I45" s="229">
        <v>1.4999999999999999E-2</v>
      </c>
      <c r="J45" s="228">
        <f t="shared" si="2"/>
        <v>24.77985</v>
      </c>
    </row>
    <row r="46" spans="2:10" ht="14.25" customHeight="1" x14ac:dyDescent="0.2">
      <c r="B46" s="225" t="s">
        <v>371</v>
      </c>
      <c r="C46" s="337" t="s">
        <v>386</v>
      </c>
      <c r="D46" s="338"/>
      <c r="E46" s="338"/>
      <c r="F46" s="338"/>
      <c r="G46" s="338"/>
      <c r="H46" s="339"/>
      <c r="I46" s="229">
        <v>0.01</v>
      </c>
      <c r="J46" s="228">
        <f t="shared" si="2"/>
        <v>16.5199</v>
      </c>
    </row>
    <row r="47" spans="2:10" ht="14.25" customHeight="1" x14ac:dyDescent="0.2">
      <c r="B47" s="225" t="s">
        <v>373</v>
      </c>
      <c r="C47" s="337" t="s">
        <v>387</v>
      </c>
      <c r="D47" s="338"/>
      <c r="E47" s="338"/>
      <c r="F47" s="338"/>
      <c r="G47" s="338"/>
      <c r="H47" s="339"/>
      <c r="I47" s="229">
        <v>6.0000000000000001E-3</v>
      </c>
      <c r="J47" s="228">
        <f t="shared" si="2"/>
        <v>9.9119399999999995</v>
      </c>
    </row>
    <row r="48" spans="2:10" ht="14.25" customHeight="1" x14ac:dyDescent="0.2">
      <c r="B48" s="225" t="s">
        <v>388</v>
      </c>
      <c r="C48" s="337" t="s">
        <v>389</v>
      </c>
      <c r="D48" s="338"/>
      <c r="E48" s="338"/>
      <c r="F48" s="338"/>
      <c r="G48" s="338"/>
      <c r="H48" s="339"/>
      <c r="I48" s="229">
        <v>2E-3</v>
      </c>
      <c r="J48" s="228">
        <f t="shared" si="2"/>
        <v>3.3039800000000001</v>
      </c>
    </row>
    <row r="49" spans="2:12" ht="14.25" customHeight="1" x14ac:dyDescent="0.2">
      <c r="B49" s="225" t="s">
        <v>390</v>
      </c>
      <c r="C49" s="337" t="s">
        <v>391</v>
      </c>
      <c r="D49" s="338"/>
      <c r="E49" s="338"/>
      <c r="F49" s="338"/>
      <c r="G49" s="338"/>
      <c r="H49" s="339"/>
      <c r="I49" s="229">
        <v>0.08</v>
      </c>
      <c r="J49" s="228">
        <f t="shared" si="2"/>
        <v>132.1592</v>
      </c>
    </row>
    <row r="50" spans="2:12" ht="14.25" customHeight="1" x14ac:dyDescent="0.2">
      <c r="B50" s="350" t="s">
        <v>392</v>
      </c>
      <c r="C50" s="338"/>
      <c r="D50" s="338"/>
      <c r="E50" s="338"/>
      <c r="F50" s="338"/>
      <c r="G50" s="338"/>
      <c r="H50" s="339"/>
      <c r="I50" s="235">
        <f t="shared" ref="I50:J50" si="3">SUM(I42:I49)</f>
        <v>0.36800000000000005</v>
      </c>
      <c r="J50" s="230">
        <f t="shared" si="3"/>
        <v>607.93232000000012</v>
      </c>
    </row>
    <row r="51" spans="2:12" ht="14.25" customHeight="1" x14ac:dyDescent="0.2">
      <c r="B51" s="356"/>
      <c r="C51" s="338"/>
      <c r="D51" s="338"/>
      <c r="E51" s="338"/>
      <c r="F51" s="338"/>
      <c r="G51" s="338"/>
      <c r="H51" s="338"/>
      <c r="I51" s="338"/>
      <c r="J51" s="338"/>
    </row>
    <row r="52" spans="2:12" ht="14.25" customHeight="1" x14ac:dyDescent="0.2">
      <c r="B52" s="352" t="s">
        <v>393</v>
      </c>
      <c r="C52" s="338"/>
      <c r="D52" s="338"/>
      <c r="E52" s="338"/>
      <c r="F52" s="338"/>
      <c r="G52" s="338"/>
      <c r="H52" s="339"/>
      <c r="I52" s="237"/>
      <c r="J52" s="233" t="s">
        <v>366</v>
      </c>
    </row>
    <row r="53" spans="2:12" ht="14.25" customHeight="1" x14ac:dyDescent="0.2">
      <c r="B53" s="225" t="s">
        <v>341</v>
      </c>
      <c r="C53" s="355" t="s">
        <v>394</v>
      </c>
      <c r="D53" s="338"/>
      <c r="E53" s="338"/>
      <c r="F53" s="338"/>
      <c r="G53" s="338"/>
      <c r="H53" s="339"/>
      <c r="I53" s="221" t="s">
        <v>395</v>
      </c>
      <c r="J53" s="239">
        <f>(5.5*44)-L53</f>
        <v>142.88060000000002</v>
      </c>
      <c r="L53" s="240">
        <f>J33*6%</f>
        <v>99.119399999999999</v>
      </c>
    </row>
    <row r="54" spans="2:12" ht="14.25" customHeight="1" x14ac:dyDescent="0.2">
      <c r="B54" s="225" t="s">
        <v>343</v>
      </c>
      <c r="C54" s="355" t="s">
        <v>396</v>
      </c>
      <c r="D54" s="338"/>
      <c r="E54" s="338"/>
      <c r="F54" s="338"/>
      <c r="G54" s="338"/>
      <c r="H54" s="339"/>
      <c r="I54" s="221" t="s">
        <v>395</v>
      </c>
      <c r="J54" s="239">
        <f>40.5*22</f>
        <v>891</v>
      </c>
    </row>
    <row r="55" spans="2:12" ht="14.25" customHeight="1" x14ac:dyDescent="0.2">
      <c r="B55" s="225" t="s">
        <v>346</v>
      </c>
      <c r="C55" s="337" t="s">
        <v>397</v>
      </c>
      <c r="D55" s="338"/>
      <c r="E55" s="338"/>
      <c r="F55" s="338"/>
      <c r="G55" s="338"/>
      <c r="H55" s="339"/>
      <c r="I55" s="221" t="s">
        <v>395</v>
      </c>
      <c r="J55" s="239">
        <v>0</v>
      </c>
    </row>
    <row r="56" spans="2:12" ht="14.25" customHeight="1" x14ac:dyDescent="0.2">
      <c r="B56" s="225" t="s">
        <v>348</v>
      </c>
      <c r="C56" s="355" t="s">
        <v>398</v>
      </c>
      <c r="D56" s="338"/>
      <c r="E56" s="338"/>
      <c r="F56" s="338"/>
      <c r="G56" s="338"/>
      <c r="H56" s="339"/>
      <c r="I56" s="221" t="s">
        <v>395</v>
      </c>
      <c r="J56" s="241" t="s">
        <v>399</v>
      </c>
    </row>
    <row r="57" spans="2:12" ht="14.25" customHeight="1" x14ac:dyDescent="0.2">
      <c r="B57" s="225" t="s">
        <v>371</v>
      </c>
      <c r="C57" s="337" t="s">
        <v>400</v>
      </c>
      <c r="D57" s="338"/>
      <c r="E57" s="338"/>
      <c r="F57" s="338"/>
      <c r="G57" s="338"/>
      <c r="H57" s="339"/>
      <c r="I57" s="221" t="s">
        <v>395</v>
      </c>
      <c r="J57" s="239">
        <v>0</v>
      </c>
    </row>
    <row r="58" spans="2:12" ht="14.25" customHeight="1" x14ac:dyDescent="0.2">
      <c r="B58" s="225" t="s">
        <v>373</v>
      </c>
      <c r="C58" s="355" t="s">
        <v>374</v>
      </c>
      <c r="D58" s="338"/>
      <c r="E58" s="338"/>
      <c r="F58" s="338"/>
      <c r="G58" s="338"/>
      <c r="H58" s="339"/>
      <c r="I58" s="221" t="s">
        <v>395</v>
      </c>
      <c r="J58" s="239">
        <v>0</v>
      </c>
    </row>
    <row r="59" spans="2:12" ht="14.25" customHeight="1" x14ac:dyDescent="0.2">
      <c r="B59" s="350" t="s">
        <v>401</v>
      </c>
      <c r="C59" s="338"/>
      <c r="D59" s="338"/>
      <c r="E59" s="338"/>
      <c r="F59" s="338"/>
      <c r="G59" s="338"/>
      <c r="H59" s="338"/>
      <c r="I59" s="339"/>
      <c r="J59" s="230">
        <f>SUM(J53:J58)</f>
        <v>1033.8806</v>
      </c>
    </row>
    <row r="60" spans="2:12" ht="14.25" customHeight="1" x14ac:dyDescent="0.2">
      <c r="B60" s="356"/>
      <c r="C60" s="338"/>
      <c r="D60" s="338"/>
      <c r="E60" s="338"/>
      <c r="F60" s="338"/>
      <c r="G60" s="338"/>
      <c r="H60" s="338"/>
      <c r="I60" s="338"/>
      <c r="J60" s="338"/>
    </row>
    <row r="61" spans="2:12" ht="14.25" customHeight="1" x14ac:dyDescent="0.2">
      <c r="B61" s="342" t="s">
        <v>402</v>
      </c>
      <c r="C61" s="338"/>
      <c r="D61" s="338"/>
      <c r="E61" s="338"/>
      <c r="F61" s="338"/>
      <c r="G61" s="338"/>
      <c r="H61" s="338"/>
      <c r="I61" s="338"/>
      <c r="J61" s="339"/>
    </row>
    <row r="62" spans="2:12" ht="14.25" customHeight="1" x14ac:dyDescent="0.2">
      <c r="B62" s="350" t="s">
        <v>403</v>
      </c>
      <c r="C62" s="338"/>
      <c r="D62" s="338"/>
      <c r="E62" s="338"/>
      <c r="F62" s="338"/>
      <c r="G62" s="338"/>
      <c r="H62" s="338"/>
      <c r="I62" s="339"/>
      <c r="J62" s="226" t="s">
        <v>366</v>
      </c>
    </row>
    <row r="63" spans="2:12" ht="14.25" customHeight="1" x14ac:dyDescent="0.2">
      <c r="B63" s="225" t="s">
        <v>404</v>
      </c>
      <c r="C63" s="337" t="s">
        <v>405</v>
      </c>
      <c r="D63" s="338"/>
      <c r="E63" s="338"/>
      <c r="F63" s="338"/>
      <c r="G63" s="338"/>
      <c r="H63" s="338"/>
      <c r="I63" s="339"/>
      <c r="J63" s="228">
        <f>J39</f>
        <v>337.54999999999995</v>
      </c>
    </row>
    <row r="64" spans="2:12" ht="14.25" customHeight="1" x14ac:dyDescent="0.2">
      <c r="B64" s="225" t="s">
        <v>406</v>
      </c>
      <c r="C64" s="337" t="s">
        <v>407</v>
      </c>
      <c r="D64" s="338"/>
      <c r="E64" s="338"/>
      <c r="F64" s="338"/>
      <c r="G64" s="338"/>
      <c r="H64" s="338"/>
      <c r="I64" s="339"/>
      <c r="J64" s="228">
        <f>J50</f>
        <v>607.93232000000012</v>
      </c>
    </row>
    <row r="65" spans="2:10" ht="14.25" customHeight="1" x14ac:dyDescent="0.2">
      <c r="B65" s="225" t="s">
        <v>408</v>
      </c>
      <c r="C65" s="337" t="s">
        <v>409</v>
      </c>
      <c r="D65" s="338"/>
      <c r="E65" s="338"/>
      <c r="F65" s="338"/>
      <c r="G65" s="338"/>
      <c r="H65" s="338"/>
      <c r="I65" s="339"/>
      <c r="J65" s="228">
        <f>J59</f>
        <v>1033.8806</v>
      </c>
    </row>
    <row r="66" spans="2:10" ht="14.25" customHeight="1" x14ac:dyDescent="0.2">
      <c r="B66" s="350" t="s">
        <v>410</v>
      </c>
      <c r="C66" s="338"/>
      <c r="D66" s="338"/>
      <c r="E66" s="338"/>
      <c r="F66" s="338"/>
      <c r="G66" s="338"/>
      <c r="H66" s="338"/>
      <c r="I66" s="339"/>
      <c r="J66" s="230">
        <f>SUM(J63:J65)</f>
        <v>1979.36292</v>
      </c>
    </row>
    <row r="67" spans="2:10" ht="14.25" customHeight="1" x14ac:dyDescent="0.2">
      <c r="B67" s="357"/>
      <c r="C67" s="358"/>
      <c r="D67" s="358"/>
      <c r="E67" s="358"/>
      <c r="F67" s="358"/>
      <c r="G67" s="358"/>
      <c r="H67" s="358"/>
      <c r="I67" s="358"/>
      <c r="J67" s="358"/>
    </row>
    <row r="68" spans="2:10" ht="14.25" customHeight="1" x14ac:dyDescent="0.2">
      <c r="B68" s="351" t="s">
        <v>411</v>
      </c>
      <c r="C68" s="338"/>
      <c r="D68" s="338"/>
      <c r="E68" s="338"/>
      <c r="F68" s="338"/>
      <c r="G68" s="338"/>
      <c r="H68" s="338"/>
      <c r="I68" s="338"/>
      <c r="J68" s="339"/>
    </row>
    <row r="69" spans="2:10" ht="14.25" customHeight="1" x14ac:dyDescent="0.2">
      <c r="B69" s="225">
        <v>3</v>
      </c>
      <c r="C69" s="350" t="s">
        <v>412</v>
      </c>
      <c r="D69" s="338"/>
      <c r="E69" s="338"/>
      <c r="F69" s="338"/>
      <c r="G69" s="338"/>
      <c r="H69" s="339"/>
      <c r="I69" s="225" t="s">
        <v>365</v>
      </c>
      <c r="J69" s="226" t="s">
        <v>366</v>
      </c>
    </row>
    <row r="70" spans="2:10" ht="14.25" customHeight="1" x14ac:dyDescent="0.2">
      <c r="B70" s="225" t="s">
        <v>341</v>
      </c>
      <c r="C70" s="337" t="s">
        <v>413</v>
      </c>
      <c r="D70" s="338"/>
      <c r="E70" s="338"/>
      <c r="F70" s="338"/>
      <c r="G70" s="338"/>
      <c r="H70" s="339"/>
      <c r="I70" s="229">
        <f>(1/12)*5%</f>
        <v>4.1666666666666666E-3</v>
      </c>
      <c r="J70" s="228">
        <f t="shared" ref="J70:J74" si="4">TRUNC(I70*$J$33,2)</f>
        <v>6.88</v>
      </c>
    </row>
    <row r="71" spans="2:10" ht="14.25" customHeight="1" x14ac:dyDescent="0.2">
      <c r="B71" s="225" t="s">
        <v>343</v>
      </c>
      <c r="C71" s="337" t="s">
        <v>414</v>
      </c>
      <c r="D71" s="338"/>
      <c r="E71" s="338"/>
      <c r="F71" s="338"/>
      <c r="G71" s="338"/>
      <c r="H71" s="339"/>
      <c r="I71" s="229">
        <f>I49*I70</f>
        <v>3.3333333333333332E-4</v>
      </c>
      <c r="J71" s="228">
        <f t="shared" si="4"/>
        <v>0.55000000000000004</v>
      </c>
    </row>
    <row r="72" spans="2:10" ht="14.25" customHeight="1" x14ac:dyDescent="0.2">
      <c r="B72" s="225" t="s">
        <v>346</v>
      </c>
      <c r="C72" s="337" t="s">
        <v>415</v>
      </c>
      <c r="D72" s="338"/>
      <c r="E72" s="338"/>
      <c r="F72" s="338"/>
      <c r="G72" s="338"/>
      <c r="H72" s="339"/>
      <c r="I72" s="229">
        <f>((7/30)/12)</f>
        <v>1.9444444444444445E-2</v>
      </c>
      <c r="J72" s="228">
        <f t="shared" si="4"/>
        <v>32.119999999999997</v>
      </c>
    </row>
    <row r="73" spans="2:10" ht="14.25" customHeight="1" x14ac:dyDescent="0.2">
      <c r="B73" s="225" t="s">
        <v>348</v>
      </c>
      <c r="C73" s="337" t="s">
        <v>416</v>
      </c>
      <c r="D73" s="338"/>
      <c r="E73" s="338"/>
      <c r="F73" s="338"/>
      <c r="G73" s="338"/>
      <c r="H73" s="339"/>
      <c r="I73" s="234">
        <f>I50*I72</f>
        <v>7.1555555555555565E-3</v>
      </c>
      <c r="J73" s="228">
        <f t="shared" si="4"/>
        <v>11.82</v>
      </c>
    </row>
    <row r="74" spans="2:10" ht="14.25" customHeight="1" x14ac:dyDescent="0.2">
      <c r="B74" s="225" t="s">
        <v>371</v>
      </c>
      <c r="C74" s="359" t="s">
        <v>417</v>
      </c>
      <c r="D74" s="338"/>
      <c r="E74" s="338"/>
      <c r="F74" s="338"/>
      <c r="G74" s="338"/>
      <c r="H74" s="339"/>
      <c r="I74" s="229">
        <v>0.04</v>
      </c>
      <c r="J74" s="228">
        <f t="shared" si="4"/>
        <v>66.069999999999993</v>
      </c>
    </row>
    <row r="75" spans="2:10" ht="14.25" customHeight="1" x14ac:dyDescent="0.2">
      <c r="B75" s="350" t="s">
        <v>418</v>
      </c>
      <c r="C75" s="338"/>
      <c r="D75" s="338"/>
      <c r="E75" s="338"/>
      <c r="F75" s="338"/>
      <c r="G75" s="338"/>
      <c r="H75" s="339"/>
      <c r="I75" s="235">
        <f t="shared" ref="I75:J75" si="5">SUM(I70:I74)</f>
        <v>7.1099999999999997E-2</v>
      </c>
      <c r="J75" s="230">
        <f t="shared" si="5"/>
        <v>117.44</v>
      </c>
    </row>
    <row r="76" spans="2:10" ht="14.25" customHeight="1" x14ac:dyDescent="0.2">
      <c r="B76" s="350"/>
      <c r="C76" s="338"/>
      <c r="D76" s="338"/>
      <c r="E76" s="338"/>
      <c r="F76" s="338"/>
      <c r="G76" s="338"/>
      <c r="H76" s="338"/>
      <c r="I76" s="338"/>
      <c r="J76" s="338"/>
    </row>
    <row r="77" spans="2:10" ht="14.25" customHeight="1" x14ac:dyDescent="0.2">
      <c r="B77" s="351" t="s">
        <v>419</v>
      </c>
      <c r="C77" s="338"/>
      <c r="D77" s="338"/>
      <c r="E77" s="338"/>
      <c r="F77" s="338"/>
      <c r="G77" s="338"/>
      <c r="H77" s="338"/>
      <c r="I77" s="338"/>
      <c r="J77" s="339"/>
    </row>
    <row r="78" spans="2:10" ht="14.25" customHeight="1" x14ac:dyDescent="0.2">
      <c r="B78" s="350" t="s">
        <v>420</v>
      </c>
      <c r="C78" s="338"/>
      <c r="D78" s="338"/>
      <c r="E78" s="338"/>
      <c r="F78" s="338"/>
      <c r="G78" s="338"/>
      <c r="H78" s="339"/>
      <c r="I78" s="225" t="s">
        <v>365</v>
      </c>
      <c r="J78" s="226" t="s">
        <v>366</v>
      </c>
    </row>
    <row r="79" spans="2:10" ht="14.25" customHeight="1" x14ac:dyDescent="0.2">
      <c r="B79" s="225" t="s">
        <v>341</v>
      </c>
      <c r="C79" s="337" t="s">
        <v>421</v>
      </c>
      <c r="D79" s="338"/>
      <c r="E79" s="338"/>
      <c r="F79" s="338"/>
      <c r="G79" s="338"/>
      <c r="H79" s="339"/>
      <c r="I79" s="229">
        <f>(1/12/12)+(1/12/12)+(1/12/12/3)</f>
        <v>1.6203703703703703E-2</v>
      </c>
      <c r="J79" s="228">
        <f t="shared" ref="J79:J84" si="6">TRUNC(($J$33)*I79,2)</f>
        <v>26.76</v>
      </c>
    </row>
    <row r="80" spans="2:10" ht="14.25" customHeight="1" x14ac:dyDescent="0.2">
      <c r="B80" s="225" t="s">
        <v>343</v>
      </c>
      <c r="C80" s="337" t="s">
        <v>422</v>
      </c>
      <c r="D80" s="338"/>
      <c r="E80" s="338"/>
      <c r="F80" s="338"/>
      <c r="G80" s="338"/>
      <c r="H80" s="339"/>
      <c r="I80" s="229">
        <f>((1/30))/12</f>
        <v>2.7777777777777779E-3</v>
      </c>
      <c r="J80" s="228">
        <f t="shared" si="6"/>
        <v>4.58</v>
      </c>
    </row>
    <row r="81" spans="2:10" ht="14.25" customHeight="1" x14ac:dyDescent="0.2">
      <c r="B81" s="225" t="s">
        <v>346</v>
      </c>
      <c r="C81" s="337" t="s">
        <v>423</v>
      </c>
      <c r="D81" s="338"/>
      <c r="E81" s="338"/>
      <c r="F81" s="338"/>
      <c r="G81" s="338"/>
      <c r="H81" s="339"/>
      <c r="I81" s="229">
        <f>((5/30)/12)*1.5%</f>
        <v>2.0833333333333332E-4</v>
      </c>
      <c r="J81" s="228">
        <f t="shared" si="6"/>
        <v>0.34</v>
      </c>
    </row>
    <row r="82" spans="2:10" ht="14.25" customHeight="1" x14ac:dyDescent="0.2">
      <c r="B82" s="225" t="s">
        <v>348</v>
      </c>
      <c r="C82" s="337" t="s">
        <v>424</v>
      </c>
      <c r="D82" s="338"/>
      <c r="E82" s="338"/>
      <c r="F82" s="338"/>
      <c r="G82" s="338"/>
      <c r="H82" s="339"/>
      <c r="I82" s="229">
        <f>((15/30)/12)*8%</f>
        <v>3.3333333333333331E-3</v>
      </c>
      <c r="J82" s="228">
        <f t="shared" si="6"/>
        <v>5.5</v>
      </c>
    </row>
    <row r="83" spans="2:10" ht="14.25" customHeight="1" x14ac:dyDescent="0.2">
      <c r="B83" s="225" t="s">
        <v>371</v>
      </c>
      <c r="C83" s="337" t="s">
        <v>425</v>
      </c>
      <c r="D83" s="338"/>
      <c r="E83" s="338"/>
      <c r="F83" s="338"/>
      <c r="G83" s="338"/>
      <c r="H83" s="339"/>
      <c r="I83" s="229">
        <f>(((4*8.33%)+(4*2.78%))/12)*2%</f>
        <v>7.4066666666666671E-4</v>
      </c>
      <c r="J83" s="228">
        <f t="shared" si="6"/>
        <v>1.22</v>
      </c>
    </row>
    <row r="84" spans="2:10" ht="14.25" customHeight="1" x14ac:dyDescent="0.2">
      <c r="B84" s="225" t="s">
        <v>373</v>
      </c>
      <c r="C84" s="337" t="s">
        <v>426</v>
      </c>
      <c r="D84" s="338"/>
      <c r="E84" s="338"/>
      <c r="F84" s="338"/>
      <c r="G84" s="338"/>
      <c r="H84" s="339"/>
      <c r="I84" s="229">
        <v>0</v>
      </c>
      <c r="J84" s="228">
        <f t="shared" si="6"/>
        <v>0</v>
      </c>
    </row>
    <row r="85" spans="2:10" ht="14.25" customHeight="1" x14ac:dyDescent="0.2">
      <c r="B85" s="350" t="s">
        <v>427</v>
      </c>
      <c r="C85" s="338"/>
      <c r="D85" s="338"/>
      <c r="E85" s="338"/>
      <c r="F85" s="338"/>
      <c r="G85" s="338"/>
      <c r="H85" s="339"/>
      <c r="I85" s="235">
        <f t="shared" ref="I85:J85" si="7">SUM(I79:I84)</f>
        <v>2.3263814814814817E-2</v>
      </c>
      <c r="J85" s="230">
        <f t="shared" si="7"/>
        <v>38.400000000000006</v>
      </c>
    </row>
    <row r="86" spans="2:10" ht="14.25" customHeight="1" x14ac:dyDescent="0.2">
      <c r="B86" s="363"/>
      <c r="C86" s="338"/>
      <c r="D86" s="338"/>
      <c r="E86" s="338"/>
      <c r="F86" s="338"/>
      <c r="G86" s="338"/>
      <c r="H86" s="338"/>
      <c r="I86" s="338"/>
      <c r="J86" s="338"/>
    </row>
    <row r="87" spans="2:10" ht="14.25" customHeight="1" x14ac:dyDescent="0.2">
      <c r="B87" s="350" t="s">
        <v>428</v>
      </c>
      <c r="C87" s="338"/>
      <c r="D87" s="338"/>
      <c r="E87" s="338"/>
      <c r="F87" s="338"/>
      <c r="G87" s="338"/>
      <c r="H87" s="339"/>
      <c r="I87" s="225" t="s">
        <v>365</v>
      </c>
      <c r="J87" s="226" t="s">
        <v>366</v>
      </c>
    </row>
    <row r="88" spans="2:10" ht="14.25" customHeight="1" x14ac:dyDescent="0.2">
      <c r="B88" s="225" t="s">
        <v>341</v>
      </c>
      <c r="C88" s="359" t="s">
        <v>429</v>
      </c>
      <c r="D88" s="338"/>
      <c r="E88" s="338"/>
      <c r="F88" s="338"/>
      <c r="G88" s="338"/>
      <c r="H88" s="339"/>
      <c r="I88" s="229">
        <v>0</v>
      </c>
      <c r="J88" s="228">
        <v>0</v>
      </c>
    </row>
    <row r="89" spans="2:10" ht="14.25" customHeight="1" x14ac:dyDescent="0.2">
      <c r="B89" s="350" t="s">
        <v>430</v>
      </c>
      <c r="C89" s="338"/>
      <c r="D89" s="338"/>
      <c r="E89" s="338"/>
      <c r="F89" s="338"/>
      <c r="G89" s="338"/>
      <c r="H89" s="339"/>
      <c r="I89" s="235">
        <v>0</v>
      </c>
      <c r="J89" s="230">
        <v>0</v>
      </c>
    </row>
    <row r="90" spans="2:10" ht="14.25" customHeight="1" x14ac:dyDescent="0.2">
      <c r="B90" s="360"/>
      <c r="C90" s="344"/>
      <c r="D90" s="344"/>
      <c r="E90" s="344"/>
      <c r="F90" s="344"/>
      <c r="G90" s="344"/>
      <c r="H90" s="344"/>
      <c r="I90" s="344"/>
      <c r="J90" s="344"/>
    </row>
    <row r="91" spans="2:10" ht="14.25" customHeight="1" x14ac:dyDescent="0.2">
      <c r="B91" s="342" t="s">
        <v>431</v>
      </c>
      <c r="C91" s="338"/>
      <c r="D91" s="338"/>
      <c r="E91" s="338"/>
      <c r="F91" s="338"/>
      <c r="G91" s="338"/>
      <c r="H91" s="338"/>
      <c r="I91" s="338"/>
      <c r="J91" s="339"/>
    </row>
    <row r="92" spans="2:10" ht="14.25" customHeight="1" x14ac:dyDescent="0.2">
      <c r="B92" s="350" t="s">
        <v>432</v>
      </c>
      <c r="C92" s="338"/>
      <c r="D92" s="338"/>
      <c r="E92" s="338"/>
      <c r="F92" s="338"/>
      <c r="G92" s="338"/>
      <c r="H92" s="338"/>
      <c r="I92" s="339"/>
      <c r="J92" s="226" t="s">
        <v>366</v>
      </c>
    </row>
    <row r="93" spans="2:10" ht="14.25" customHeight="1" x14ac:dyDescent="0.2">
      <c r="B93" s="225" t="s">
        <v>433</v>
      </c>
      <c r="C93" s="337" t="s">
        <v>434</v>
      </c>
      <c r="D93" s="338"/>
      <c r="E93" s="338"/>
      <c r="F93" s="338"/>
      <c r="G93" s="338"/>
      <c r="H93" s="338"/>
      <c r="I93" s="339"/>
      <c r="J93" s="228">
        <f>J85</f>
        <v>38.400000000000006</v>
      </c>
    </row>
    <row r="94" spans="2:10" ht="14.25" customHeight="1" x14ac:dyDescent="0.2">
      <c r="B94" s="225" t="s">
        <v>435</v>
      </c>
      <c r="C94" s="337" t="s">
        <v>436</v>
      </c>
      <c r="D94" s="338"/>
      <c r="E94" s="338"/>
      <c r="F94" s="338"/>
      <c r="G94" s="338"/>
      <c r="H94" s="338"/>
      <c r="I94" s="339"/>
      <c r="J94" s="228">
        <f>J89</f>
        <v>0</v>
      </c>
    </row>
    <row r="95" spans="2:10" ht="14.25" customHeight="1" x14ac:dyDescent="0.2">
      <c r="B95" s="350" t="s">
        <v>437</v>
      </c>
      <c r="C95" s="338"/>
      <c r="D95" s="338"/>
      <c r="E95" s="338"/>
      <c r="F95" s="338"/>
      <c r="G95" s="338"/>
      <c r="H95" s="338"/>
      <c r="I95" s="339"/>
      <c r="J95" s="230">
        <f>SUM(J93:J94)</f>
        <v>38.400000000000006</v>
      </c>
    </row>
    <row r="96" spans="2:10" ht="14.25" customHeight="1" x14ac:dyDescent="0.2">
      <c r="B96" s="371" t="s">
        <v>469</v>
      </c>
      <c r="C96" s="371"/>
      <c r="D96" s="371"/>
      <c r="E96" s="371"/>
      <c r="F96" s="371"/>
      <c r="G96" s="371"/>
      <c r="H96" s="371"/>
      <c r="I96" s="371"/>
      <c r="J96" s="245">
        <f>J33+J66+J75+J95</f>
        <v>3787.1929200000004</v>
      </c>
    </row>
    <row r="97" spans="2:10" ht="14.25" customHeight="1" x14ac:dyDescent="0.2">
      <c r="B97" s="368" t="s">
        <v>439</v>
      </c>
      <c r="C97" s="365"/>
      <c r="D97" s="365"/>
      <c r="E97" s="365"/>
      <c r="F97" s="365"/>
      <c r="G97" s="365"/>
      <c r="H97" s="365"/>
      <c r="I97" s="365"/>
      <c r="J97" s="365"/>
    </row>
    <row r="98" spans="2:10" ht="14.25" customHeight="1" x14ac:dyDescent="0.2">
      <c r="B98" s="246">
        <v>5</v>
      </c>
      <c r="C98" s="366" t="s">
        <v>440</v>
      </c>
      <c r="D98" s="365"/>
      <c r="E98" s="365"/>
      <c r="F98" s="365"/>
      <c r="G98" s="365"/>
      <c r="H98" s="365"/>
      <c r="I98" s="246"/>
      <c r="J98" s="247" t="s">
        <v>366</v>
      </c>
    </row>
    <row r="99" spans="2:10" ht="14.25" customHeight="1" x14ac:dyDescent="0.2">
      <c r="B99" s="246" t="s">
        <v>341</v>
      </c>
      <c r="C99" s="364" t="s">
        <v>441</v>
      </c>
      <c r="D99" s="365"/>
      <c r="E99" s="365"/>
      <c r="F99" s="365"/>
      <c r="G99" s="365"/>
      <c r="H99" s="365"/>
      <c r="I99" s="249">
        <v>0</v>
      </c>
      <c r="J99" s="250">
        <v>80</v>
      </c>
    </row>
    <row r="100" spans="2:10" ht="14.25" customHeight="1" x14ac:dyDescent="0.2">
      <c r="B100" s="246" t="s">
        <v>343</v>
      </c>
      <c r="C100" s="364" t="s">
        <v>442</v>
      </c>
      <c r="D100" s="365"/>
      <c r="E100" s="365"/>
      <c r="F100" s="365"/>
      <c r="G100" s="365"/>
      <c r="H100" s="365"/>
      <c r="I100" s="249">
        <v>0</v>
      </c>
      <c r="J100" s="250">
        <v>80</v>
      </c>
    </row>
    <row r="101" spans="2:10" ht="14.25" customHeight="1" x14ac:dyDescent="0.2">
      <c r="B101" s="251" t="s">
        <v>346</v>
      </c>
      <c r="C101" s="364" t="s">
        <v>443</v>
      </c>
      <c r="D101" s="365"/>
      <c r="E101" s="365"/>
      <c r="F101" s="365"/>
      <c r="G101" s="365"/>
      <c r="H101" s="365"/>
      <c r="I101" s="252" t="s">
        <v>395</v>
      </c>
      <c r="J101" s="250">
        <v>0</v>
      </c>
    </row>
    <row r="102" spans="2:10" ht="14.25" customHeight="1" x14ac:dyDescent="0.2">
      <c r="B102" s="251" t="s">
        <v>348</v>
      </c>
      <c r="C102" s="364" t="s">
        <v>374</v>
      </c>
      <c r="D102" s="365"/>
      <c r="E102" s="365"/>
      <c r="F102" s="365"/>
      <c r="G102" s="365"/>
      <c r="H102" s="365"/>
      <c r="I102" s="252" t="s">
        <v>395</v>
      </c>
      <c r="J102" s="250">
        <v>0</v>
      </c>
    </row>
    <row r="103" spans="2:10" ht="14.25" customHeight="1" x14ac:dyDescent="0.2">
      <c r="B103" s="366" t="s">
        <v>444</v>
      </c>
      <c r="C103" s="365"/>
      <c r="D103" s="365"/>
      <c r="E103" s="365"/>
      <c r="F103" s="365"/>
      <c r="G103" s="365"/>
      <c r="H103" s="365"/>
      <c r="I103" s="253" t="s">
        <v>395</v>
      </c>
      <c r="J103" s="254">
        <f>SUM(J99:J102)</f>
        <v>160</v>
      </c>
    </row>
    <row r="104" spans="2:10" ht="14.25" customHeight="1" x14ac:dyDescent="0.2">
      <c r="B104" s="367"/>
      <c r="C104" s="365"/>
      <c r="D104" s="365"/>
      <c r="E104" s="365"/>
      <c r="F104" s="365"/>
      <c r="G104" s="365"/>
      <c r="H104" s="365"/>
      <c r="I104" s="365"/>
      <c r="J104" s="365"/>
    </row>
    <row r="105" spans="2:10" ht="14.25" customHeight="1" x14ac:dyDescent="0.2">
      <c r="B105" s="368" t="s">
        <v>445</v>
      </c>
      <c r="C105" s="365"/>
      <c r="D105" s="365"/>
      <c r="E105" s="365"/>
      <c r="F105" s="365"/>
      <c r="G105" s="365"/>
      <c r="H105" s="365"/>
      <c r="I105" s="365"/>
      <c r="J105" s="365"/>
    </row>
    <row r="106" spans="2:10" ht="14.25" customHeight="1" x14ac:dyDescent="0.2">
      <c r="B106" s="246">
        <v>6</v>
      </c>
      <c r="C106" s="366" t="s">
        <v>446</v>
      </c>
      <c r="D106" s="365"/>
      <c r="E106" s="365"/>
      <c r="F106" s="365"/>
      <c r="G106" s="365"/>
      <c r="H106" s="365"/>
      <c r="I106" s="246" t="s">
        <v>365</v>
      </c>
      <c r="J106" s="247" t="s">
        <v>366</v>
      </c>
    </row>
    <row r="107" spans="2:10" ht="14.25" customHeight="1" x14ac:dyDescent="0.2">
      <c r="B107" s="246" t="s">
        <v>341</v>
      </c>
      <c r="C107" s="372" t="s">
        <v>447</v>
      </c>
      <c r="D107" s="365"/>
      <c r="E107" s="365"/>
      <c r="F107" s="365"/>
      <c r="G107" s="365"/>
      <c r="H107" s="365"/>
      <c r="I107" s="255">
        <v>0.03</v>
      </c>
      <c r="J107" s="250">
        <f>TRUNC(((J131)*I107),2)</f>
        <v>118.41</v>
      </c>
    </row>
    <row r="108" spans="2:10" ht="14.25" customHeight="1" x14ac:dyDescent="0.2">
      <c r="B108" s="246" t="s">
        <v>343</v>
      </c>
      <c r="C108" s="372" t="s">
        <v>448</v>
      </c>
      <c r="D108" s="365"/>
      <c r="E108" s="365"/>
      <c r="F108" s="365"/>
      <c r="G108" s="365"/>
      <c r="H108" s="365"/>
      <c r="I108" s="255">
        <v>0.06</v>
      </c>
      <c r="J108" s="250">
        <f>TRUNC(((J131+J107)*I108),2)</f>
        <v>243.93</v>
      </c>
    </row>
    <row r="109" spans="2:10" ht="14.25" customHeight="1" x14ac:dyDescent="0.2">
      <c r="B109" s="246" t="s">
        <v>346</v>
      </c>
      <c r="C109" s="374" t="s">
        <v>449</v>
      </c>
      <c r="D109" s="365"/>
      <c r="E109" s="365"/>
      <c r="F109" s="365"/>
      <c r="G109" s="365"/>
      <c r="H109" s="365"/>
      <c r="I109" s="249"/>
      <c r="J109" s="257"/>
    </row>
    <row r="110" spans="2:10" ht="14.25" customHeight="1" x14ac:dyDescent="0.2">
      <c r="B110" s="246" t="s">
        <v>450</v>
      </c>
      <c r="C110" s="372" t="s">
        <v>451</v>
      </c>
      <c r="D110" s="365"/>
      <c r="E110" s="365"/>
      <c r="F110" s="365"/>
      <c r="G110" s="365"/>
      <c r="H110" s="365"/>
      <c r="I110" s="255">
        <v>6.4999999999999997E-3</v>
      </c>
      <c r="J110" s="250">
        <f>TRUNC(I110*((J131+J107+J108)/(1-I115)),2)</f>
        <v>30.66</v>
      </c>
    </row>
    <row r="111" spans="2:10" ht="14.25" customHeight="1" x14ac:dyDescent="0.2">
      <c r="B111" s="246" t="s">
        <v>452</v>
      </c>
      <c r="C111" s="372" t="s">
        <v>453</v>
      </c>
      <c r="D111" s="365"/>
      <c r="E111" s="365"/>
      <c r="F111" s="365"/>
      <c r="G111" s="365"/>
      <c r="H111" s="365"/>
      <c r="I111" s="255">
        <v>0.03</v>
      </c>
      <c r="J111" s="250">
        <f>TRUNC(I111*(J131+J107+J108)/(1-I115),2)</f>
        <v>141.52000000000001</v>
      </c>
    </row>
    <row r="112" spans="2:10" ht="14.25" customHeight="1" x14ac:dyDescent="0.2">
      <c r="B112" s="246" t="s">
        <v>454</v>
      </c>
      <c r="C112" s="372" t="s">
        <v>455</v>
      </c>
      <c r="D112" s="365"/>
      <c r="E112" s="365"/>
      <c r="F112" s="365"/>
      <c r="G112" s="365"/>
      <c r="H112" s="365"/>
      <c r="I112" s="255">
        <v>0.05</v>
      </c>
      <c r="J112" s="250">
        <f>TRUNC(I112*(J131+J107+J108)/(1-I115),2)</f>
        <v>235.88</v>
      </c>
    </row>
    <row r="113" spans="2:10" ht="14.25" customHeight="1" x14ac:dyDescent="0.2">
      <c r="B113" s="366" t="s">
        <v>456</v>
      </c>
      <c r="C113" s="365"/>
      <c r="D113" s="365"/>
      <c r="E113" s="365"/>
      <c r="F113" s="365"/>
      <c r="G113" s="365"/>
      <c r="H113" s="365"/>
      <c r="I113" s="255">
        <f t="shared" ref="I113:J113" si="8">SUM(I107:I112)</f>
        <v>0.17649999999999999</v>
      </c>
      <c r="J113" s="254">
        <f t="shared" si="8"/>
        <v>770.40000000000009</v>
      </c>
    </row>
    <row r="114" spans="2:10" ht="14.25" customHeight="1" x14ac:dyDescent="0.2">
      <c r="B114" s="252"/>
      <c r="C114" s="372"/>
      <c r="D114" s="373"/>
      <c r="E114" s="373"/>
      <c r="F114" s="373"/>
      <c r="G114" s="373"/>
      <c r="H114" s="373"/>
      <c r="I114" s="373"/>
      <c r="J114" s="373"/>
    </row>
    <row r="115" spans="2:10" ht="14.25" customHeight="1" x14ac:dyDescent="0.2">
      <c r="B115" s="246" t="s">
        <v>457</v>
      </c>
      <c r="C115" s="374" t="s">
        <v>458</v>
      </c>
      <c r="D115" s="365"/>
      <c r="E115" s="365"/>
      <c r="F115" s="365"/>
      <c r="G115" s="365"/>
      <c r="H115" s="365"/>
      <c r="I115" s="258">
        <f>I110+I111+I112</f>
        <v>8.6499999999999994E-2</v>
      </c>
      <c r="J115" s="254"/>
    </row>
    <row r="116" spans="2:10" ht="14.25" customHeight="1" x14ac:dyDescent="0.2">
      <c r="B116" s="246"/>
      <c r="C116" s="374">
        <v>100</v>
      </c>
      <c r="D116" s="373"/>
      <c r="E116" s="373"/>
      <c r="F116" s="373"/>
      <c r="G116" s="373"/>
      <c r="H116" s="373"/>
      <c r="I116" s="258"/>
      <c r="J116" s="254"/>
    </row>
    <row r="117" spans="2:10" ht="14.25" customHeight="1" x14ac:dyDescent="0.2">
      <c r="B117" s="248"/>
      <c r="C117" s="256"/>
      <c r="D117" s="256"/>
      <c r="E117" s="256"/>
      <c r="F117" s="256"/>
      <c r="G117" s="256"/>
      <c r="H117" s="256"/>
      <c r="I117" s="258"/>
      <c r="J117" s="254"/>
    </row>
    <row r="118" spans="2:10" ht="14.25" customHeight="1" x14ac:dyDescent="0.2">
      <c r="B118" s="246" t="s">
        <v>459</v>
      </c>
      <c r="C118" s="374" t="s">
        <v>460</v>
      </c>
      <c r="D118" s="373"/>
      <c r="E118" s="373"/>
      <c r="F118" s="373"/>
      <c r="G118" s="373"/>
      <c r="H118" s="373"/>
      <c r="I118" s="258"/>
      <c r="J118" s="254">
        <f>J33+J66+J75+J95+J103+J107+J108</f>
        <v>4309.5329200000006</v>
      </c>
    </row>
    <row r="119" spans="2:10" ht="14.25" customHeight="1" x14ac:dyDescent="0.2">
      <c r="B119" s="246"/>
      <c r="C119" s="256"/>
      <c r="D119" s="256"/>
      <c r="E119" s="256"/>
      <c r="F119" s="256"/>
      <c r="G119" s="256"/>
      <c r="H119" s="256"/>
      <c r="I119" s="258"/>
      <c r="J119" s="254"/>
    </row>
    <row r="120" spans="2:10" ht="14.25" customHeight="1" x14ac:dyDescent="0.2">
      <c r="B120" s="246" t="s">
        <v>461</v>
      </c>
      <c r="C120" s="374" t="s">
        <v>462</v>
      </c>
      <c r="D120" s="373"/>
      <c r="E120" s="373"/>
      <c r="F120" s="373"/>
      <c r="G120" s="373"/>
      <c r="H120" s="373"/>
      <c r="I120" s="258"/>
      <c r="J120" s="254">
        <f>TRUNC(J118/(1-I115),2)</f>
        <v>4717.6000000000004</v>
      </c>
    </row>
    <row r="121" spans="2:10" ht="14.25" customHeight="1" x14ac:dyDescent="0.2">
      <c r="B121" s="246"/>
      <c r="C121" s="256"/>
      <c r="D121" s="256"/>
      <c r="E121" s="256"/>
      <c r="F121" s="256"/>
      <c r="G121" s="256"/>
      <c r="H121" s="256"/>
      <c r="I121" s="258"/>
      <c r="J121" s="254"/>
    </row>
    <row r="122" spans="2:10" ht="14.25" customHeight="1" x14ac:dyDescent="0.2">
      <c r="B122" s="246"/>
      <c r="C122" s="374" t="s">
        <v>463</v>
      </c>
      <c r="D122" s="365"/>
      <c r="E122" s="365"/>
      <c r="F122" s="365"/>
      <c r="G122" s="365"/>
      <c r="H122" s="365"/>
      <c r="I122" s="258"/>
      <c r="J122" s="254">
        <f>J120-J118</f>
        <v>408.06707999999981</v>
      </c>
    </row>
    <row r="123" spans="2:10" ht="14.25" customHeight="1" x14ac:dyDescent="0.2">
      <c r="B123" s="252"/>
      <c r="C123" s="252"/>
      <c r="D123" s="252"/>
      <c r="E123" s="252"/>
      <c r="F123" s="252"/>
      <c r="G123" s="252"/>
      <c r="H123" s="252"/>
      <c r="I123" s="252"/>
      <c r="J123" s="254"/>
    </row>
    <row r="124" spans="2:10" ht="14.25" customHeight="1" x14ac:dyDescent="0.2">
      <c r="B124" s="376" t="s">
        <v>464</v>
      </c>
      <c r="C124" s="365"/>
      <c r="D124" s="365"/>
      <c r="E124" s="365"/>
      <c r="F124" s="365"/>
      <c r="G124" s="365"/>
      <c r="H124" s="365"/>
      <c r="I124" s="365"/>
      <c r="J124" s="365"/>
    </row>
    <row r="125" spans="2:10" ht="14.25" customHeight="1" x14ac:dyDescent="0.2">
      <c r="B125" s="366" t="s">
        <v>465</v>
      </c>
      <c r="C125" s="365"/>
      <c r="D125" s="365"/>
      <c r="E125" s="365"/>
      <c r="F125" s="365"/>
      <c r="G125" s="365"/>
      <c r="H125" s="365"/>
      <c r="I125" s="365"/>
      <c r="J125" s="247" t="s">
        <v>366</v>
      </c>
    </row>
    <row r="126" spans="2:10" ht="14.25" customHeight="1" x14ac:dyDescent="0.2">
      <c r="B126" s="252" t="s">
        <v>341</v>
      </c>
      <c r="C126" s="372" t="s">
        <v>363</v>
      </c>
      <c r="D126" s="365"/>
      <c r="E126" s="365"/>
      <c r="F126" s="365"/>
      <c r="G126" s="365"/>
      <c r="H126" s="365"/>
      <c r="I126" s="365"/>
      <c r="J126" s="250">
        <f>J33</f>
        <v>1651.99</v>
      </c>
    </row>
    <row r="127" spans="2:10" ht="14.25" customHeight="1" x14ac:dyDescent="0.2">
      <c r="B127" s="252" t="s">
        <v>343</v>
      </c>
      <c r="C127" s="372" t="s">
        <v>376</v>
      </c>
      <c r="D127" s="365"/>
      <c r="E127" s="365"/>
      <c r="F127" s="365"/>
      <c r="G127" s="365"/>
      <c r="H127" s="365"/>
      <c r="I127" s="365"/>
      <c r="J127" s="250">
        <f>J66</f>
        <v>1979.36292</v>
      </c>
    </row>
    <row r="128" spans="2:10" ht="14.25" customHeight="1" x14ac:dyDescent="0.2">
      <c r="B128" s="252" t="s">
        <v>346</v>
      </c>
      <c r="C128" s="372" t="s">
        <v>411</v>
      </c>
      <c r="D128" s="365"/>
      <c r="E128" s="365"/>
      <c r="F128" s="365"/>
      <c r="G128" s="365"/>
      <c r="H128" s="365"/>
      <c r="I128" s="365"/>
      <c r="J128" s="250">
        <f>J75</f>
        <v>117.44</v>
      </c>
    </row>
    <row r="129" spans="2:10" ht="14.25" customHeight="1" x14ac:dyDescent="0.2">
      <c r="B129" s="252" t="s">
        <v>348</v>
      </c>
      <c r="C129" s="372" t="s">
        <v>419</v>
      </c>
      <c r="D129" s="365"/>
      <c r="E129" s="365"/>
      <c r="F129" s="365"/>
      <c r="G129" s="365"/>
      <c r="H129" s="365"/>
      <c r="I129" s="365"/>
      <c r="J129" s="250">
        <f>J95</f>
        <v>38.400000000000006</v>
      </c>
    </row>
    <row r="130" spans="2:10" ht="14.25" customHeight="1" x14ac:dyDescent="0.2">
      <c r="B130" s="252" t="s">
        <v>371</v>
      </c>
      <c r="C130" s="372" t="s">
        <v>439</v>
      </c>
      <c r="D130" s="365"/>
      <c r="E130" s="365"/>
      <c r="F130" s="365"/>
      <c r="G130" s="365"/>
      <c r="H130" s="365"/>
      <c r="I130" s="365"/>
      <c r="J130" s="250">
        <f>J103</f>
        <v>160</v>
      </c>
    </row>
    <row r="131" spans="2:10" ht="14.25" customHeight="1" x14ac:dyDescent="0.2">
      <c r="B131" s="246"/>
      <c r="C131" s="366" t="s">
        <v>466</v>
      </c>
      <c r="D131" s="365"/>
      <c r="E131" s="365"/>
      <c r="F131" s="365"/>
      <c r="G131" s="365"/>
      <c r="H131" s="365"/>
      <c r="I131" s="365"/>
      <c r="J131" s="254">
        <f>SUM(J126:J130)</f>
        <v>3947.1929200000004</v>
      </c>
    </row>
    <row r="132" spans="2:10" ht="14.25" customHeight="1" x14ac:dyDescent="0.2">
      <c r="B132" s="252" t="s">
        <v>373</v>
      </c>
      <c r="C132" s="372" t="s">
        <v>445</v>
      </c>
      <c r="D132" s="365"/>
      <c r="E132" s="365"/>
      <c r="F132" s="365"/>
      <c r="G132" s="365"/>
      <c r="H132" s="365"/>
      <c r="I132" s="365"/>
      <c r="J132" s="250">
        <f>J113</f>
        <v>770.40000000000009</v>
      </c>
    </row>
    <row r="133" spans="2:10" ht="14.25" customHeight="1" x14ac:dyDescent="0.2">
      <c r="B133" s="375" t="s">
        <v>467</v>
      </c>
      <c r="C133" s="365"/>
      <c r="D133" s="365"/>
      <c r="E133" s="365"/>
      <c r="F133" s="365"/>
      <c r="G133" s="365"/>
      <c r="H133" s="365"/>
      <c r="I133" s="365"/>
      <c r="J133" s="259">
        <f>TRUNC(J131+J132,2)</f>
        <v>4717.59</v>
      </c>
    </row>
    <row r="134" spans="2:10" ht="14.25" customHeight="1" x14ac:dyDescent="0.2">
      <c r="B134" s="260"/>
      <c r="C134" s="260"/>
      <c r="D134" s="260"/>
      <c r="E134" s="260"/>
      <c r="F134" s="260"/>
      <c r="G134" s="260"/>
      <c r="H134" s="260"/>
      <c r="I134" s="260"/>
      <c r="J134" s="261"/>
    </row>
    <row r="135" spans="2:10" ht="14.25" customHeight="1" x14ac:dyDescent="0.2">
      <c r="B135" s="260"/>
      <c r="C135" s="260"/>
      <c r="D135" s="260"/>
      <c r="E135" s="260"/>
      <c r="F135" s="260"/>
      <c r="G135" s="260"/>
      <c r="H135" s="260"/>
      <c r="I135" s="260"/>
      <c r="J135" s="262"/>
    </row>
    <row r="136" spans="2:10" ht="14.25" customHeight="1" x14ac:dyDescent="0.2">
      <c r="B136" s="263"/>
      <c r="C136" s="264"/>
      <c r="D136" s="260"/>
      <c r="E136" s="260"/>
      <c r="F136" s="260"/>
      <c r="G136" s="260"/>
      <c r="H136" s="260"/>
      <c r="I136" s="260"/>
      <c r="J136" s="262"/>
    </row>
    <row r="137" spans="2:10" ht="14.25" customHeight="1" x14ac:dyDescent="0.25">
      <c r="B137" s="263"/>
      <c r="C137" s="263"/>
      <c r="D137" s="265"/>
    </row>
    <row r="138" spans="2:10" ht="14.25" customHeight="1" x14ac:dyDescent="0.25">
      <c r="B138" s="267"/>
      <c r="C138" s="260"/>
      <c r="D138" s="260"/>
    </row>
    <row r="139" spans="2:10" ht="14.25" customHeight="1" x14ac:dyDescent="0.25">
      <c r="B139" s="267"/>
      <c r="C139" s="260"/>
      <c r="D139" s="260"/>
    </row>
    <row r="140" spans="2:10" ht="14.25" customHeight="1" x14ac:dyDescent="0.25"/>
    <row r="141" spans="2:10" ht="14.25" customHeight="1" x14ac:dyDescent="0.25"/>
    <row r="142" spans="2:10" ht="14.25" customHeight="1" x14ac:dyDescent="0.25"/>
    <row r="143" spans="2:10" ht="14.25" customHeight="1" x14ac:dyDescent="0.25"/>
    <row r="144" spans="2:10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39">
    <mergeCell ref="C129:I129"/>
    <mergeCell ref="C130:I130"/>
    <mergeCell ref="C131:I131"/>
    <mergeCell ref="C132:I132"/>
    <mergeCell ref="B133:I133"/>
    <mergeCell ref="C122:H122"/>
    <mergeCell ref="B124:J124"/>
    <mergeCell ref="B125:I125"/>
    <mergeCell ref="C126:I126"/>
    <mergeCell ref="C127:I127"/>
    <mergeCell ref="C128:I128"/>
    <mergeCell ref="B113:H113"/>
    <mergeCell ref="C114:J114"/>
    <mergeCell ref="C115:H115"/>
    <mergeCell ref="C116:H116"/>
    <mergeCell ref="C118:H118"/>
    <mergeCell ref="C120:H120"/>
    <mergeCell ref="C107:H107"/>
    <mergeCell ref="C108:H108"/>
    <mergeCell ref="C109:H109"/>
    <mergeCell ref="C110:H110"/>
    <mergeCell ref="C111:H111"/>
    <mergeCell ref="C112:H112"/>
    <mergeCell ref="C101:H101"/>
    <mergeCell ref="C102:H102"/>
    <mergeCell ref="B103:H103"/>
    <mergeCell ref="B104:J104"/>
    <mergeCell ref="B105:J105"/>
    <mergeCell ref="C106:H106"/>
    <mergeCell ref="B95:I95"/>
    <mergeCell ref="B96:I96"/>
    <mergeCell ref="B97:J97"/>
    <mergeCell ref="C98:H98"/>
    <mergeCell ref="C99:H99"/>
    <mergeCell ref="C100:H100"/>
    <mergeCell ref="B89:H89"/>
    <mergeCell ref="B90:J90"/>
    <mergeCell ref="B91:J91"/>
    <mergeCell ref="B92:I92"/>
    <mergeCell ref="C93:I93"/>
    <mergeCell ref="C94:I94"/>
    <mergeCell ref="C83:H83"/>
    <mergeCell ref="C84:H84"/>
    <mergeCell ref="B85:H85"/>
    <mergeCell ref="B86:J86"/>
    <mergeCell ref="B87:H87"/>
    <mergeCell ref="C88:H88"/>
    <mergeCell ref="B77:J77"/>
    <mergeCell ref="B78:H78"/>
    <mergeCell ref="C79:H79"/>
    <mergeCell ref="C80:H80"/>
    <mergeCell ref="C81:H81"/>
    <mergeCell ref="C82:H82"/>
    <mergeCell ref="C71:H71"/>
    <mergeCell ref="C72:H72"/>
    <mergeCell ref="C73:H73"/>
    <mergeCell ref="C74:H74"/>
    <mergeCell ref="B75:H75"/>
    <mergeCell ref="B76:J76"/>
    <mergeCell ref="C65:I65"/>
    <mergeCell ref="B66:I66"/>
    <mergeCell ref="B67:J67"/>
    <mergeCell ref="B68:J68"/>
    <mergeCell ref="C69:H69"/>
    <mergeCell ref="C70:H70"/>
    <mergeCell ref="B59:I59"/>
    <mergeCell ref="B60:J60"/>
    <mergeCell ref="B61:J61"/>
    <mergeCell ref="B62:I62"/>
    <mergeCell ref="C63:I63"/>
    <mergeCell ref="C64:I64"/>
    <mergeCell ref="C53:H53"/>
    <mergeCell ref="C54:H54"/>
    <mergeCell ref="C55:H55"/>
    <mergeCell ref="C56:H56"/>
    <mergeCell ref="C57:H57"/>
    <mergeCell ref="C58:H58"/>
    <mergeCell ref="C47:H47"/>
    <mergeCell ref="C48:H48"/>
    <mergeCell ref="C49:H49"/>
    <mergeCell ref="B50:H50"/>
    <mergeCell ref="B51:J51"/>
    <mergeCell ref="B52:H52"/>
    <mergeCell ref="B41:H41"/>
    <mergeCell ref="C42:H42"/>
    <mergeCell ref="C43:H43"/>
    <mergeCell ref="C44:H44"/>
    <mergeCell ref="C45:H45"/>
    <mergeCell ref="C46:H46"/>
    <mergeCell ref="B35:J35"/>
    <mergeCell ref="B36:H36"/>
    <mergeCell ref="C37:H37"/>
    <mergeCell ref="C38:H38"/>
    <mergeCell ref="B39:H39"/>
    <mergeCell ref="B40:J40"/>
    <mergeCell ref="C28:H28"/>
    <mergeCell ref="C29:H29"/>
    <mergeCell ref="C30:H30"/>
    <mergeCell ref="C31:H31"/>
    <mergeCell ref="C32:H32"/>
    <mergeCell ref="B33:I33"/>
    <mergeCell ref="C23:H23"/>
    <mergeCell ref="I23:J23"/>
    <mergeCell ref="B24:J24"/>
    <mergeCell ref="B25:J25"/>
    <mergeCell ref="C26:H26"/>
    <mergeCell ref="C27:H27"/>
    <mergeCell ref="C20:H20"/>
    <mergeCell ref="I20:J20"/>
    <mergeCell ref="C21:H21"/>
    <mergeCell ref="I21:J21"/>
    <mergeCell ref="C22:H22"/>
    <mergeCell ref="I22:J22"/>
    <mergeCell ref="B16:C16"/>
    <mergeCell ref="D16:E16"/>
    <mergeCell ref="F16:J16"/>
    <mergeCell ref="B18:J18"/>
    <mergeCell ref="C19:H19"/>
    <mergeCell ref="I19:J19"/>
    <mergeCell ref="B14:J14"/>
    <mergeCell ref="B15:C15"/>
    <mergeCell ref="D15:E15"/>
    <mergeCell ref="F15:J15"/>
    <mergeCell ref="B7:J7"/>
    <mergeCell ref="B8:J8"/>
    <mergeCell ref="C9:H9"/>
    <mergeCell ref="I9:J9"/>
    <mergeCell ref="C10:H10"/>
    <mergeCell ref="I10:J10"/>
    <mergeCell ref="B1:J1"/>
    <mergeCell ref="B2:J2"/>
    <mergeCell ref="B3:J3"/>
    <mergeCell ref="B4:J4"/>
    <mergeCell ref="B5:J5"/>
    <mergeCell ref="B6:J6"/>
    <mergeCell ref="C11:H11"/>
    <mergeCell ref="I11:J11"/>
    <mergeCell ref="C12:H12"/>
    <mergeCell ref="I12:J12"/>
  </mergeCells>
  <pageMargins left="0.511811024" right="0.511811024" top="0.78740157499999996" bottom="0.78740157499999996" header="0" footer="0"/>
  <pageSetup scale="52" orientation="landscape" r:id="rId1"/>
  <rowBreaks count="1" manualBreakCount="1"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1000"/>
  <sheetViews>
    <sheetView showGridLines="0" view="pageBreakPreview" zoomScale="60" zoomScaleNormal="100" workbookViewId="0">
      <selection activeCell="J113" sqref="J113"/>
    </sheetView>
  </sheetViews>
  <sheetFormatPr defaultColWidth="12.5703125" defaultRowHeight="15.75" customHeight="1" x14ac:dyDescent="0.25"/>
  <cols>
    <col min="1" max="1" width="7.5703125" style="219" customWidth="1"/>
    <col min="2" max="2" width="9.140625" style="219" customWidth="1"/>
    <col min="3" max="3" width="43.42578125" style="219" customWidth="1"/>
    <col min="4" max="7" width="7.5703125" style="219" customWidth="1"/>
    <col min="8" max="8" width="7.85546875" style="219" customWidth="1"/>
    <col min="9" max="9" width="8.28515625" style="219" customWidth="1"/>
    <col min="10" max="10" width="20.5703125" style="266" customWidth="1"/>
    <col min="11" max="26" width="7.5703125" style="219" customWidth="1"/>
    <col min="27" max="16384" width="12.5703125" style="219"/>
  </cols>
  <sheetData>
    <row r="1" spans="2:10" ht="14.25" customHeight="1" x14ac:dyDescent="0.2">
      <c r="B1" s="331" t="s">
        <v>334</v>
      </c>
      <c r="C1" s="332"/>
      <c r="D1" s="332"/>
      <c r="E1" s="332"/>
      <c r="F1" s="332"/>
      <c r="G1" s="332"/>
      <c r="H1" s="332"/>
      <c r="I1" s="332"/>
      <c r="J1" s="332"/>
    </row>
    <row r="2" spans="2:10" ht="14.25" customHeight="1" x14ac:dyDescent="0.2">
      <c r="B2" s="333" t="s">
        <v>335</v>
      </c>
      <c r="C2" s="332"/>
      <c r="D2" s="332"/>
      <c r="E2" s="332"/>
      <c r="F2" s="332"/>
      <c r="G2" s="332"/>
      <c r="H2" s="332"/>
      <c r="I2" s="332"/>
      <c r="J2" s="332"/>
    </row>
    <row r="3" spans="2:10" ht="14.25" customHeight="1" x14ac:dyDescent="0.2">
      <c r="B3" s="333" t="s">
        <v>336</v>
      </c>
      <c r="C3" s="332"/>
      <c r="D3" s="332"/>
      <c r="E3" s="332"/>
      <c r="F3" s="332"/>
      <c r="G3" s="332"/>
      <c r="H3" s="332"/>
      <c r="I3" s="332"/>
      <c r="J3" s="332"/>
    </row>
    <row r="4" spans="2:10" ht="14.25" customHeight="1" x14ac:dyDescent="0.2">
      <c r="B4" s="334" t="s">
        <v>337</v>
      </c>
      <c r="C4" s="332"/>
      <c r="D4" s="332"/>
      <c r="E4" s="332"/>
      <c r="F4" s="332"/>
      <c r="G4" s="332"/>
      <c r="H4" s="332"/>
      <c r="I4" s="332"/>
      <c r="J4" s="332"/>
    </row>
    <row r="5" spans="2:10" ht="14.25" customHeight="1" x14ac:dyDescent="0.2">
      <c r="B5" s="335"/>
      <c r="C5" s="332"/>
      <c r="D5" s="332"/>
      <c r="E5" s="332"/>
      <c r="F5" s="332"/>
      <c r="G5" s="332"/>
      <c r="H5" s="332"/>
      <c r="I5" s="332"/>
      <c r="J5" s="332"/>
    </row>
    <row r="6" spans="2:10" ht="14.25" customHeight="1" x14ac:dyDescent="0.2">
      <c r="B6" s="336" t="s">
        <v>470</v>
      </c>
      <c r="C6" s="332"/>
      <c r="D6" s="332"/>
      <c r="E6" s="332"/>
      <c r="F6" s="332"/>
      <c r="G6" s="332"/>
      <c r="H6" s="332"/>
      <c r="I6" s="332"/>
      <c r="J6" s="332"/>
    </row>
    <row r="7" spans="2:10" ht="14.25" customHeight="1" x14ac:dyDescent="0.2">
      <c r="B7" s="343" t="s">
        <v>339</v>
      </c>
      <c r="C7" s="344"/>
      <c r="D7" s="344"/>
      <c r="E7" s="344"/>
      <c r="F7" s="344"/>
      <c r="G7" s="344"/>
      <c r="H7" s="344"/>
      <c r="I7" s="344"/>
      <c r="J7" s="344"/>
    </row>
    <row r="8" spans="2:10" ht="14.25" customHeight="1" x14ac:dyDescent="0.2">
      <c r="B8" s="342" t="s">
        <v>340</v>
      </c>
      <c r="C8" s="338"/>
      <c r="D8" s="338"/>
      <c r="E8" s="338"/>
      <c r="F8" s="338"/>
      <c r="G8" s="338"/>
      <c r="H8" s="338"/>
      <c r="I8" s="338"/>
      <c r="J8" s="339"/>
    </row>
    <row r="9" spans="2:10" ht="14.25" customHeight="1" x14ac:dyDescent="0.2">
      <c r="B9" s="221" t="s">
        <v>341</v>
      </c>
      <c r="C9" s="337" t="s">
        <v>342</v>
      </c>
      <c r="D9" s="338"/>
      <c r="E9" s="338"/>
      <c r="F9" s="338"/>
      <c r="G9" s="338"/>
      <c r="H9" s="339"/>
      <c r="I9" s="345"/>
      <c r="J9" s="339"/>
    </row>
    <row r="10" spans="2:10" ht="14.25" customHeight="1" x14ac:dyDescent="0.2">
      <c r="B10" s="221" t="s">
        <v>343</v>
      </c>
      <c r="C10" s="337" t="s">
        <v>344</v>
      </c>
      <c r="D10" s="338"/>
      <c r="E10" s="338"/>
      <c r="F10" s="338"/>
      <c r="G10" s="338"/>
      <c r="H10" s="339"/>
      <c r="I10" s="341" t="s">
        <v>345</v>
      </c>
      <c r="J10" s="339"/>
    </row>
    <row r="11" spans="2:10" ht="14.25" customHeight="1" x14ac:dyDescent="0.2">
      <c r="B11" s="221" t="s">
        <v>346</v>
      </c>
      <c r="C11" s="337" t="s">
        <v>347</v>
      </c>
      <c r="D11" s="338"/>
      <c r="E11" s="338"/>
      <c r="F11" s="338"/>
      <c r="G11" s="338"/>
      <c r="H11" s="339"/>
      <c r="I11" s="340">
        <v>2023</v>
      </c>
      <c r="J11" s="339"/>
    </row>
    <row r="12" spans="2:10" ht="14.25" customHeight="1" x14ac:dyDescent="0.2">
      <c r="B12" s="221" t="s">
        <v>348</v>
      </c>
      <c r="C12" s="337" t="s">
        <v>349</v>
      </c>
      <c r="D12" s="338"/>
      <c r="E12" s="338"/>
      <c r="F12" s="338"/>
      <c r="G12" s="338"/>
      <c r="H12" s="339"/>
      <c r="I12" s="341">
        <v>12</v>
      </c>
      <c r="J12" s="339"/>
    </row>
    <row r="13" spans="2:10" ht="14.25" customHeight="1" x14ac:dyDescent="0.2">
      <c r="B13" s="220"/>
      <c r="C13" s="223"/>
      <c r="D13" s="223"/>
      <c r="E13" s="223"/>
      <c r="F13" s="223"/>
      <c r="G13" s="223"/>
      <c r="H13" s="223"/>
      <c r="I13" s="220"/>
      <c r="J13" s="224"/>
    </row>
    <row r="14" spans="2:10" ht="14.25" customHeight="1" x14ac:dyDescent="0.2">
      <c r="B14" s="342" t="s">
        <v>350</v>
      </c>
      <c r="C14" s="338"/>
      <c r="D14" s="338"/>
      <c r="E14" s="338"/>
      <c r="F14" s="338"/>
      <c r="G14" s="338"/>
      <c r="H14" s="338"/>
      <c r="I14" s="338"/>
      <c r="J14" s="339"/>
    </row>
    <row r="15" spans="2:10" ht="14.25" customHeight="1" x14ac:dyDescent="0.2">
      <c r="B15" s="341" t="s">
        <v>351</v>
      </c>
      <c r="C15" s="339"/>
      <c r="D15" s="341" t="s">
        <v>352</v>
      </c>
      <c r="E15" s="339"/>
      <c r="F15" s="341" t="s">
        <v>353</v>
      </c>
      <c r="G15" s="338"/>
      <c r="H15" s="338"/>
      <c r="I15" s="338"/>
      <c r="J15" s="339"/>
    </row>
    <row r="16" spans="2:10" ht="14.25" customHeight="1" x14ac:dyDescent="0.2">
      <c r="B16" s="341" t="s">
        <v>354</v>
      </c>
      <c r="C16" s="339"/>
      <c r="D16" s="341" t="s">
        <v>355</v>
      </c>
      <c r="E16" s="339"/>
      <c r="F16" s="341"/>
      <c r="G16" s="338"/>
      <c r="H16" s="338"/>
      <c r="I16" s="338"/>
      <c r="J16" s="339"/>
    </row>
    <row r="17" spans="2:11" ht="14.25" customHeight="1" x14ac:dyDescent="0.2">
      <c r="B17" s="220"/>
      <c r="C17" s="223"/>
      <c r="D17" s="223"/>
      <c r="E17" s="223"/>
      <c r="F17" s="223"/>
      <c r="G17" s="223"/>
      <c r="H17" s="223"/>
      <c r="I17" s="220"/>
      <c r="J17" s="224"/>
    </row>
    <row r="18" spans="2:11" ht="14.25" customHeight="1" x14ac:dyDescent="0.2">
      <c r="B18" s="342" t="s">
        <v>356</v>
      </c>
      <c r="C18" s="338"/>
      <c r="D18" s="338"/>
      <c r="E18" s="338"/>
      <c r="F18" s="338"/>
      <c r="G18" s="338"/>
      <c r="H18" s="338"/>
      <c r="I18" s="338"/>
      <c r="J18" s="339"/>
    </row>
    <row r="19" spans="2:11" ht="14.25" customHeight="1" x14ac:dyDescent="0.2">
      <c r="B19" s="221">
        <v>1</v>
      </c>
      <c r="C19" s="337" t="s">
        <v>357</v>
      </c>
      <c r="D19" s="338"/>
      <c r="E19" s="338"/>
      <c r="F19" s="338"/>
      <c r="G19" s="338"/>
      <c r="H19" s="339"/>
      <c r="I19" s="341" t="s">
        <v>471</v>
      </c>
      <c r="J19" s="339"/>
    </row>
    <row r="20" spans="2:11" ht="14.25" customHeight="1" x14ac:dyDescent="0.2">
      <c r="B20" s="221">
        <v>2</v>
      </c>
      <c r="C20" s="337" t="s">
        <v>358</v>
      </c>
      <c r="D20" s="338"/>
      <c r="E20" s="338"/>
      <c r="F20" s="338"/>
      <c r="G20" s="338"/>
      <c r="H20" s="339"/>
      <c r="I20" s="341"/>
      <c r="J20" s="339"/>
    </row>
    <row r="21" spans="2:11" ht="14.25" customHeight="1" x14ac:dyDescent="0.2">
      <c r="B21" s="221">
        <v>3</v>
      </c>
      <c r="C21" s="337" t="s">
        <v>359</v>
      </c>
      <c r="D21" s="338"/>
      <c r="E21" s="338"/>
      <c r="F21" s="338"/>
      <c r="G21" s="338"/>
      <c r="H21" s="339"/>
      <c r="I21" s="346">
        <v>1515.92</v>
      </c>
      <c r="J21" s="347"/>
    </row>
    <row r="22" spans="2:11" ht="14.25" customHeight="1" x14ac:dyDescent="0.2">
      <c r="B22" s="221">
        <v>4</v>
      </c>
      <c r="C22" s="337" t="s">
        <v>361</v>
      </c>
      <c r="D22" s="338"/>
      <c r="E22" s="338"/>
      <c r="F22" s="338"/>
      <c r="G22" s="338"/>
      <c r="H22" s="339"/>
      <c r="I22" s="341" t="s">
        <v>471</v>
      </c>
      <c r="J22" s="339"/>
    </row>
    <row r="23" spans="2:11" ht="14.25" customHeight="1" x14ac:dyDescent="0.2">
      <c r="B23" s="221">
        <v>5</v>
      </c>
      <c r="C23" s="337" t="s">
        <v>362</v>
      </c>
      <c r="D23" s="338"/>
      <c r="E23" s="338"/>
      <c r="F23" s="338"/>
      <c r="G23" s="338"/>
      <c r="H23" s="339"/>
      <c r="I23" s="345">
        <v>44927</v>
      </c>
      <c r="J23" s="339"/>
    </row>
    <row r="24" spans="2:11" ht="14.25" customHeight="1" x14ac:dyDescent="0.2">
      <c r="B24" s="335"/>
      <c r="C24" s="332"/>
      <c r="D24" s="332"/>
      <c r="E24" s="332"/>
      <c r="F24" s="332"/>
      <c r="G24" s="332"/>
      <c r="H24" s="332"/>
      <c r="I24" s="332"/>
      <c r="J24" s="332"/>
    </row>
    <row r="25" spans="2:11" ht="14.25" customHeight="1" x14ac:dyDescent="0.2">
      <c r="B25" s="351" t="s">
        <v>363</v>
      </c>
      <c r="C25" s="338"/>
      <c r="D25" s="338"/>
      <c r="E25" s="338"/>
      <c r="F25" s="338"/>
      <c r="G25" s="338"/>
      <c r="H25" s="338"/>
      <c r="I25" s="338"/>
      <c r="J25" s="339"/>
    </row>
    <row r="26" spans="2:11" ht="14.25" customHeight="1" x14ac:dyDescent="0.2">
      <c r="B26" s="225">
        <v>1</v>
      </c>
      <c r="C26" s="350" t="s">
        <v>364</v>
      </c>
      <c r="D26" s="338"/>
      <c r="E26" s="338"/>
      <c r="F26" s="338"/>
      <c r="G26" s="338"/>
      <c r="H26" s="339"/>
      <c r="I26" s="225" t="s">
        <v>365</v>
      </c>
      <c r="J26" s="268" t="s">
        <v>366</v>
      </c>
    </row>
    <row r="27" spans="2:11" ht="14.25" customHeight="1" x14ac:dyDescent="0.2">
      <c r="B27" s="225" t="s">
        <v>341</v>
      </c>
      <c r="C27" s="337" t="s">
        <v>367</v>
      </c>
      <c r="D27" s="338"/>
      <c r="E27" s="338"/>
      <c r="F27" s="338"/>
      <c r="G27" s="338"/>
      <c r="H27" s="339"/>
      <c r="I27" s="238"/>
      <c r="J27" s="273">
        <v>1515.92</v>
      </c>
      <c r="K27" s="236"/>
    </row>
    <row r="28" spans="2:11" ht="14.25" customHeight="1" x14ac:dyDescent="0.2">
      <c r="B28" s="225" t="s">
        <v>343</v>
      </c>
      <c r="C28" s="337" t="s">
        <v>368</v>
      </c>
      <c r="D28" s="338"/>
      <c r="E28" s="338"/>
      <c r="F28" s="338"/>
      <c r="G28" s="338"/>
      <c r="H28" s="339"/>
      <c r="I28" s="229"/>
      <c r="J28" s="270">
        <v>0</v>
      </c>
    </row>
    <row r="29" spans="2:11" ht="14.25" customHeight="1" x14ac:dyDescent="0.2">
      <c r="B29" s="225" t="s">
        <v>346</v>
      </c>
      <c r="C29" s="337" t="s">
        <v>369</v>
      </c>
      <c r="D29" s="338"/>
      <c r="E29" s="338"/>
      <c r="F29" s="338"/>
      <c r="G29" s="338"/>
      <c r="H29" s="339"/>
      <c r="I29" s="229"/>
      <c r="J29" s="228">
        <v>0</v>
      </c>
    </row>
    <row r="30" spans="2:11" ht="14.25" customHeight="1" x14ac:dyDescent="0.2">
      <c r="B30" s="225" t="s">
        <v>348</v>
      </c>
      <c r="C30" s="337" t="s">
        <v>370</v>
      </c>
      <c r="D30" s="338"/>
      <c r="E30" s="338"/>
      <c r="F30" s="338"/>
      <c r="G30" s="338"/>
      <c r="H30" s="339"/>
      <c r="I30" s="229"/>
      <c r="J30" s="228">
        <v>0</v>
      </c>
    </row>
    <row r="31" spans="2:11" ht="14.25" customHeight="1" x14ac:dyDescent="0.2">
      <c r="B31" s="225" t="s">
        <v>371</v>
      </c>
      <c r="C31" s="337" t="s">
        <v>372</v>
      </c>
      <c r="D31" s="338"/>
      <c r="E31" s="338"/>
      <c r="F31" s="338"/>
      <c r="G31" s="338"/>
      <c r="H31" s="339"/>
      <c r="I31" s="229"/>
      <c r="J31" s="228">
        <v>0</v>
      </c>
    </row>
    <row r="32" spans="2:11" ht="14.25" customHeight="1" x14ac:dyDescent="0.2">
      <c r="B32" s="225" t="s">
        <v>373</v>
      </c>
      <c r="C32" s="337" t="s">
        <v>374</v>
      </c>
      <c r="D32" s="338"/>
      <c r="E32" s="338"/>
      <c r="F32" s="338"/>
      <c r="G32" s="338"/>
      <c r="H32" s="339"/>
      <c r="I32" s="229"/>
      <c r="J32" s="228">
        <v>0</v>
      </c>
    </row>
    <row r="33" spans="2:10" ht="14.25" customHeight="1" x14ac:dyDescent="0.2">
      <c r="B33" s="350" t="s">
        <v>375</v>
      </c>
      <c r="C33" s="338"/>
      <c r="D33" s="338"/>
      <c r="E33" s="338"/>
      <c r="F33" s="338"/>
      <c r="G33" s="338"/>
      <c r="H33" s="338"/>
      <c r="I33" s="339"/>
      <c r="J33" s="230">
        <f>SUM(J27:J32)</f>
        <v>1515.92</v>
      </c>
    </row>
    <row r="34" spans="2:10" ht="14.25" customHeight="1" x14ac:dyDescent="0.2">
      <c r="B34" s="218"/>
      <c r="C34" s="218"/>
      <c r="D34" s="218"/>
      <c r="E34" s="218"/>
      <c r="F34" s="218"/>
      <c r="G34" s="218"/>
      <c r="H34" s="218"/>
      <c r="I34" s="218"/>
      <c r="J34" s="231"/>
    </row>
    <row r="35" spans="2:10" ht="14.25" customHeight="1" x14ac:dyDescent="0.2">
      <c r="B35" s="351" t="s">
        <v>376</v>
      </c>
      <c r="C35" s="338"/>
      <c r="D35" s="338"/>
      <c r="E35" s="338"/>
      <c r="F35" s="338"/>
      <c r="G35" s="338"/>
      <c r="H35" s="338"/>
      <c r="I35" s="338"/>
      <c r="J35" s="339"/>
    </row>
    <row r="36" spans="2:10" ht="14.25" customHeight="1" x14ac:dyDescent="0.2">
      <c r="B36" s="352" t="s">
        <v>377</v>
      </c>
      <c r="C36" s="338"/>
      <c r="D36" s="338"/>
      <c r="E36" s="338"/>
      <c r="F36" s="338"/>
      <c r="G36" s="338"/>
      <c r="H36" s="339"/>
      <c r="I36" s="232" t="s">
        <v>365</v>
      </c>
      <c r="J36" s="233" t="s">
        <v>366</v>
      </c>
    </row>
    <row r="37" spans="2:10" ht="14.25" customHeight="1" x14ac:dyDescent="0.2">
      <c r="B37" s="225" t="s">
        <v>341</v>
      </c>
      <c r="C37" s="337" t="s">
        <v>378</v>
      </c>
      <c r="D37" s="338"/>
      <c r="E37" s="338"/>
      <c r="F37" s="338"/>
      <c r="G37" s="338"/>
      <c r="H37" s="339"/>
      <c r="I37" s="229">
        <v>8.3333000000000004E-2</v>
      </c>
      <c r="J37" s="228">
        <f t="shared" ref="J37:J38" si="0">TRUNC($J$33*I37,2)</f>
        <v>126.32</v>
      </c>
    </row>
    <row r="38" spans="2:10" ht="14.25" customHeight="1" x14ac:dyDescent="0.2">
      <c r="B38" s="225" t="s">
        <v>343</v>
      </c>
      <c r="C38" s="337" t="s">
        <v>379</v>
      </c>
      <c r="D38" s="338"/>
      <c r="E38" s="338"/>
      <c r="F38" s="338"/>
      <c r="G38" s="338"/>
      <c r="H38" s="339"/>
      <c r="I38" s="234">
        <v>0.121</v>
      </c>
      <c r="J38" s="228">
        <f t="shared" si="0"/>
        <v>183.42</v>
      </c>
    </row>
    <row r="39" spans="2:10" ht="14.25" customHeight="1" x14ac:dyDescent="0.2">
      <c r="B39" s="350" t="s">
        <v>380</v>
      </c>
      <c r="C39" s="338"/>
      <c r="D39" s="338"/>
      <c r="E39" s="338"/>
      <c r="F39" s="338"/>
      <c r="G39" s="338"/>
      <c r="H39" s="339"/>
      <c r="I39" s="235">
        <f t="shared" ref="I39:J39" si="1">SUM(I37:I38)</f>
        <v>0.20433299999999999</v>
      </c>
      <c r="J39" s="230">
        <f t="shared" si="1"/>
        <v>309.74</v>
      </c>
    </row>
    <row r="40" spans="2:10" ht="14.25" customHeight="1" x14ac:dyDescent="0.2">
      <c r="B40" s="353"/>
      <c r="C40" s="354"/>
      <c r="D40" s="354"/>
      <c r="E40" s="354"/>
      <c r="F40" s="354"/>
      <c r="G40" s="354"/>
      <c r="H40" s="354"/>
      <c r="I40" s="354"/>
      <c r="J40" s="354"/>
    </row>
    <row r="41" spans="2:10" ht="14.25" customHeight="1" x14ac:dyDescent="0.2">
      <c r="B41" s="352" t="s">
        <v>381</v>
      </c>
      <c r="C41" s="338"/>
      <c r="D41" s="338"/>
      <c r="E41" s="338"/>
      <c r="F41" s="338"/>
      <c r="G41" s="338"/>
      <c r="H41" s="339"/>
      <c r="I41" s="232" t="s">
        <v>365</v>
      </c>
      <c r="J41" s="233" t="s">
        <v>366</v>
      </c>
    </row>
    <row r="42" spans="2:10" ht="14.25" customHeight="1" x14ac:dyDescent="0.2">
      <c r="B42" s="225" t="s">
        <v>341</v>
      </c>
      <c r="C42" s="337" t="s">
        <v>382</v>
      </c>
      <c r="D42" s="338"/>
      <c r="E42" s="338"/>
      <c r="F42" s="338"/>
      <c r="G42" s="338"/>
      <c r="H42" s="339"/>
      <c r="I42" s="229">
        <v>0.2</v>
      </c>
      <c r="J42" s="228">
        <f t="shared" ref="J42:J49" si="2">I42*$J$33</f>
        <v>303.18400000000003</v>
      </c>
    </row>
    <row r="43" spans="2:10" ht="14.25" customHeight="1" x14ac:dyDescent="0.2">
      <c r="B43" s="225" t="s">
        <v>343</v>
      </c>
      <c r="C43" s="337" t="s">
        <v>383</v>
      </c>
      <c r="D43" s="338"/>
      <c r="E43" s="338"/>
      <c r="F43" s="338"/>
      <c r="G43" s="338"/>
      <c r="H43" s="339"/>
      <c r="I43" s="229">
        <v>2.5000000000000001E-2</v>
      </c>
      <c r="J43" s="228">
        <f t="shared" si="2"/>
        <v>37.898000000000003</v>
      </c>
    </row>
    <row r="44" spans="2:10" ht="14.25" customHeight="1" x14ac:dyDescent="0.2">
      <c r="B44" s="225" t="s">
        <v>346</v>
      </c>
      <c r="C44" s="337" t="s">
        <v>384</v>
      </c>
      <c r="D44" s="338"/>
      <c r="E44" s="338"/>
      <c r="F44" s="338"/>
      <c r="G44" s="338"/>
      <c r="H44" s="339"/>
      <c r="I44" s="229">
        <v>0.03</v>
      </c>
      <c r="J44" s="228">
        <f t="shared" si="2"/>
        <v>45.477600000000002</v>
      </c>
    </row>
    <row r="45" spans="2:10" ht="14.25" customHeight="1" x14ac:dyDescent="0.2">
      <c r="B45" s="225" t="s">
        <v>348</v>
      </c>
      <c r="C45" s="337" t="s">
        <v>385</v>
      </c>
      <c r="D45" s="338"/>
      <c r="E45" s="338"/>
      <c r="F45" s="338"/>
      <c r="G45" s="338"/>
      <c r="H45" s="339"/>
      <c r="I45" s="229">
        <v>1.4999999999999999E-2</v>
      </c>
      <c r="J45" s="228">
        <f t="shared" si="2"/>
        <v>22.738800000000001</v>
      </c>
    </row>
    <row r="46" spans="2:10" ht="14.25" customHeight="1" x14ac:dyDescent="0.2">
      <c r="B46" s="225" t="s">
        <v>371</v>
      </c>
      <c r="C46" s="337" t="s">
        <v>386</v>
      </c>
      <c r="D46" s="338"/>
      <c r="E46" s="338"/>
      <c r="F46" s="338"/>
      <c r="G46" s="338"/>
      <c r="H46" s="339"/>
      <c r="I46" s="229">
        <v>0.01</v>
      </c>
      <c r="J46" s="228">
        <f t="shared" si="2"/>
        <v>15.1592</v>
      </c>
    </row>
    <row r="47" spans="2:10" ht="14.25" customHeight="1" x14ac:dyDescent="0.2">
      <c r="B47" s="225" t="s">
        <v>373</v>
      </c>
      <c r="C47" s="337" t="s">
        <v>387</v>
      </c>
      <c r="D47" s="338"/>
      <c r="E47" s="338"/>
      <c r="F47" s="338"/>
      <c r="G47" s="338"/>
      <c r="H47" s="339"/>
      <c r="I47" s="229">
        <v>6.0000000000000001E-3</v>
      </c>
      <c r="J47" s="228">
        <f t="shared" si="2"/>
        <v>9.0955200000000005</v>
      </c>
    </row>
    <row r="48" spans="2:10" ht="14.25" customHeight="1" x14ac:dyDescent="0.2">
      <c r="B48" s="225" t="s">
        <v>388</v>
      </c>
      <c r="C48" s="337" t="s">
        <v>389</v>
      </c>
      <c r="D48" s="338"/>
      <c r="E48" s="338"/>
      <c r="F48" s="338"/>
      <c r="G48" s="338"/>
      <c r="H48" s="339"/>
      <c r="I48" s="229">
        <v>2E-3</v>
      </c>
      <c r="J48" s="228">
        <f t="shared" si="2"/>
        <v>3.0318400000000003</v>
      </c>
    </row>
    <row r="49" spans="2:12" ht="14.25" customHeight="1" x14ac:dyDescent="0.2">
      <c r="B49" s="225" t="s">
        <v>390</v>
      </c>
      <c r="C49" s="337" t="s">
        <v>391</v>
      </c>
      <c r="D49" s="338"/>
      <c r="E49" s="338"/>
      <c r="F49" s="338"/>
      <c r="G49" s="338"/>
      <c r="H49" s="339"/>
      <c r="I49" s="229">
        <v>0.08</v>
      </c>
      <c r="J49" s="228">
        <f t="shared" si="2"/>
        <v>121.2736</v>
      </c>
    </row>
    <row r="50" spans="2:12" ht="14.25" customHeight="1" x14ac:dyDescent="0.2">
      <c r="B50" s="350" t="s">
        <v>392</v>
      </c>
      <c r="C50" s="338"/>
      <c r="D50" s="338"/>
      <c r="E50" s="338"/>
      <c r="F50" s="338"/>
      <c r="G50" s="338"/>
      <c r="H50" s="339"/>
      <c r="I50" s="235">
        <f t="shared" ref="I50:J50" si="3">SUM(I42:I49)</f>
        <v>0.36800000000000005</v>
      </c>
      <c r="J50" s="230">
        <f t="shared" si="3"/>
        <v>557.85856000000013</v>
      </c>
      <c r="L50" s="286"/>
    </row>
    <row r="51" spans="2:12" ht="14.25" customHeight="1" x14ac:dyDescent="0.2">
      <c r="B51" s="356"/>
      <c r="C51" s="338"/>
      <c r="D51" s="338"/>
      <c r="E51" s="338"/>
      <c r="F51" s="338"/>
      <c r="G51" s="338"/>
      <c r="H51" s="338"/>
      <c r="I51" s="338"/>
      <c r="J51" s="338"/>
      <c r="L51" s="286"/>
    </row>
    <row r="52" spans="2:12" ht="14.25" customHeight="1" x14ac:dyDescent="0.2">
      <c r="B52" s="352" t="s">
        <v>393</v>
      </c>
      <c r="C52" s="338"/>
      <c r="D52" s="338"/>
      <c r="E52" s="338"/>
      <c r="F52" s="338"/>
      <c r="G52" s="338"/>
      <c r="H52" s="339"/>
      <c r="I52" s="237"/>
      <c r="J52" s="233" t="s">
        <v>366</v>
      </c>
      <c r="L52" s="286"/>
    </row>
    <row r="53" spans="2:12" ht="14.25" customHeight="1" x14ac:dyDescent="0.2">
      <c r="B53" s="225" t="s">
        <v>341</v>
      </c>
      <c r="C53" s="355" t="s">
        <v>394</v>
      </c>
      <c r="D53" s="338"/>
      <c r="E53" s="338"/>
      <c r="F53" s="338"/>
      <c r="G53" s="338"/>
      <c r="H53" s="339"/>
      <c r="I53" s="221" t="s">
        <v>395</v>
      </c>
      <c r="J53" s="239">
        <f>(5.5*44)-L53</f>
        <v>151.04480000000001</v>
      </c>
      <c r="L53" s="287">
        <f>J33*6%</f>
        <v>90.955200000000005</v>
      </c>
    </row>
    <row r="54" spans="2:12" ht="14.25" customHeight="1" x14ac:dyDescent="0.2">
      <c r="B54" s="225" t="s">
        <v>343</v>
      </c>
      <c r="C54" s="355" t="s">
        <v>396</v>
      </c>
      <c r="D54" s="338"/>
      <c r="E54" s="338"/>
      <c r="F54" s="338"/>
      <c r="G54" s="338"/>
      <c r="H54" s="339"/>
      <c r="I54" s="221" t="s">
        <v>395</v>
      </c>
      <c r="J54" s="239">
        <f>40.5*22</f>
        <v>891</v>
      </c>
      <c r="L54" s="286"/>
    </row>
    <row r="55" spans="2:12" ht="14.25" customHeight="1" x14ac:dyDescent="0.2">
      <c r="B55" s="225" t="s">
        <v>346</v>
      </c>
      <c r="C55" s="337" t="s">
        <v>397</v>
      </c>
      <c r="D55" s="338"/>
      <c r="E55" s="338"/>
      <c r="F55" s="338"/>
      <c r="G55" s="338"/>
      <c r="H55" s="339"/>
      <c r="I55" s="221" t="s">
        <v>395</v>
      </c>
      <c r="J55" s="239">
        <v>0</v>
      </c>
      <c r="L55" s="286"/>
    </row>
    <row r="56" spans="2:12" ht="14.25" customHeight="1" x14ac:dyDescent="0.2">
      <c r="B56" s="225" t="s">
        <v>348</v>
      </c>
      <c r="C56" s="355" t="s">
        <v>398</v>
      </c>
      <c r="D56" s="338"/>
      <c r="E56" s="338"/>
      <c r="F56" s="338"/>
      <c r="G56" s="338"/>
      <c r="H56" s="339"/>
      <c r="I56" s="221" t="s">
        <v>395</v>
      </c>
      <c r="J56" s="241" t="s">
        <v>399</v>
      </c>
    </row>
    <row r="57" spans="2:12" ht="14.25" customHeight="1" x14ac:dyDescent="0.2">
      <c r="B57" s="225" t="s">
        <v>371</v>
      </c>
      <c r="C57" s="337" t="s">
        <v>400</v>
      </c>
      <c r="D57" s="338"/>
      <c r="E57" s="338"/>
      <c r="F57" s="338"/>
      <c r="G57" s="338"/>
      <c r="H57" s="339"/>
      <c r="I57" s="221" t="s">
        <v>395</v>
      </c>
      <c r="J57" s="239">
        <v>0</v>
      </c>
    </row>
    <row r="58" spans="2:12" ht="14.25" customHeight="1" x14ac:dyDescent="0.2">
      <c r="B58" s="225" t="s">
        <v>373</v>
      </c>
      <c r="C58" s="355" t="s">
        <v>374</v>
      </c>
      <c r="D58" s="338"/>
      <c r="E58" s="338"/>
      <c r="F58" s="338"/>
      <c r="G58" s="338"/>
      <c r="H58" s="339"/>
      <c r="I58" s="221" t="s">
        <v>395</v>
      </c>
      <c r="J58" s="239">
        <v>0</v>
      </c>
    </row>
    <row r="59" spans="2:12" ht="14.25" customHeight="1" x14ac:dyDescent="0.2">
      <c r="B59" s="350" t="s">
        <v>401</v>
      </c>
      <c r="C59" s="338"/>
      <c r="D59" s="338"/>
      <c r="E59" s="338"/>
      <c r="F59" s="338"/>
      <c r="G59" s="338"/>
      <c r="H59" s="338"/>
      <c r="I59" s="339"/>
      <c r="J59" s="230">
        <f>SUM(J53:J58)</f>
        <v>1042.0448000000001</v>
      </c>
    </row>
    <row r="60" spans="2:12" ht="14.25" customHeight="1" x14ac:dyDescent="0.2">
      <c r="B60" s="356"/>
      <c r="C60" s="338"/>
      <c r="D60" s="338"/>
      <c r="E60" s="338"/>
      <c r="F60" s="338"/>
      <c r="G60" s="338"/>
      <c r="H60" s="338"/>
      <c r="I60" s="338"/>
      <c r="J60" s="338"/>
    </row>
    <row r="61" spans="2:12" ht="14.25" customHeight="1" x14ac:dyDescent="0.2">
      <c r="B61" s="342" t="s">
        <v>402</v>
      </c>
      <c r="C61" s="338"/>
      <c r="D61" s="338"/>
      <c r="E61" s="338"/>
      <c r="F61" s="338"/>
      <c r="G61" s="338"/>
      <c r="H61" s="338"/>
      <c r="I61" s="338"/>
      <c r="J61" s="339"/>
    </row>
    <row r="62" spans="2:12" ht="14.25" customHeight="1" x14ac:dyDescent="0.2">
      <c r="B62" s="350" t="s">
        <v>403</v>
      </c>
      <c r="C62" s="338"/>
      <c r="D62" s="338"/>
      <c r="E62" s="338"/>
      <c r="F62" s="338"/>
      <c r="G62" s="338"/>
      <c r="H62" s="338"/>
      <c r="I62" s="339"/>
      <c r="J62" s="226" t="s">
        <v>366</v>
      </c>
    </row>
    <row r="63" spans="2:12" ht="14.25" customHeight="1" x14ac:dyDescent="0.2">
      <c r="B63" s="225" t="s">
        <v>404</v>
      </c>
      <c r="C63" s="337" t="s">
        <v>405</v>
      </c>
      <c r="D63" s="338"/>
      <c r="E63" s="338"/>
      <c r="F63" s="338"/>
      <c r="G63" s="338"/>
      <c r="H63" s="338"/>
      <c r="I63" s="339"/>
      <c r="J63" s="228">
        <f>J39</f>
        <v>309.74</v>
      </c>
    </row>
    <row r="64" spans="2:12" ht="14.25" customHeight="1" x14ac:dyDescent="0.2">
      <c r="B64" s="225" t="s">
        <v>406</v>
      </c>
      <c r="C64" s="337" t="s">
        <v>407</v>
      </c>
      <c r="D64" s="338"/>
      <c r="E64" s="338"/>
      <c r="F64" s="338"/>
      <c r="G64" s="338"/>
      <c r="H64" s="338"/>
      <c r="I64" s="339"/>
      <c r="J64" s="228">
        <f>J50</f>
        <v>557.85856000000013</v>
      </c>
    </row>
    <row r="65" spans="2:10" ht="14.25" customHeight="1" x14ac:dyDescent="0.2">
      <c r="B65" s="225" t="s">
        <v>408</v>
      </c>
      <c r="C65" s="337" t="s">
        <v>409</v>
      </c>
      <c r="D65" s="338"/>
      <c r="E65" s="338"/>
      <c r="F65" s="338"/>
      <c r="G65" s="338"/>
      <c r="H65" s="338"/>
      <c r="I65" s="339"/>
      <c r="J65" s="228">
        <f>J59</f>
        <v>1042.0448000000001</v>
      </c>
    </row>
    <row r="66" spans="2:10" ht="14.25" customHeight="1" x14ac:dyDescent="0.2">
      <c r="B66" s="350" t="s">
        <v>410</v>
      </c>
      <c r="C66" s="338"/>
      <c r="D66" s="338"/>
      <c r="E66" s="338"/>
      <c r="F66" s="338"/>
      <c r="G66" s="338"/>
      <c r="H66" s="338"/>
      <c r="I66" s="339"/>
      <c r="J66" s="230">
        <f>SUM(J63:J65)</f>
        <v>1909.6433600000003</v>
      </c>
    </row>
    <row r="67" spans="2:10" ht="14.25" customHeight="1" x14ac:dyDescent="0.2">
      <c r="B67" s="357"/>
      <c r="C67" s="358"/>
      <c r="D67" s="358"/>
      <c r="E67" s="358"/>
      <c r="F67" s="358"/>
      <c r="G67" s="358"/>
      <c r="H67" s="358"/>
      <c r="I67" s="358"/>
      <c r="J67" s="358"/>
    </row>
    <row r="68" spans="2:10" ht="14.25" customHeight="1" x14ac:dyDescent="0.2">
      <c r="B68" s="351" t="s">
        <v>411</v>
      </c>
      <c r="C68" s="338"/>
      <c r="D68" s="338"/>
      <c r="E68" s="338"/>
      <c r="F68" s="338"/>
      <c r="G68" s="338"/>
      <c r="H68" s="338"/>
      <c r="I68" s="338"/>
      <c r="J68" s="339"/>
    </row>
    <row r="69" spans="2:10" ht="14.25" customHeight="1" x14ac:dyDescent="0.2">
      <c r="B69" s="225">
        <v>3</v>
      </c>
      <c r="C69" s="350" t="s">
        <v>412</v>
      </c>
      <c r="D69" s="338"/>
      <c r="E69" s="338"/>
      <c r="F69" s="338"/>
      <c r="G69" s="338"/>
      <c r="H69" s="339"/>
      <c r="I69" s="225" t="s">
        <v>365</v>
      </c>
      <c r="J69" s="226" t="s">
        <v>366</v>
      </c>
    </row>
    <row r="70" spans="2:10" ht="14.25" customHeight="1" x14ac:dyDescent="0.2">
      <c r="B70" s="225" t="s">
        <v>341</v>
      </c>
      <c r="C70" s="337" t="s">
        <v>413</v>
      </c>
      <c r="D70" s="338"/>
      <c r="E70" s="338"/>
      <c r="F70" s="338"/>
      <c r="G70" s="338"/>
      <c r="H70" s="339"/>
      <c r="I70" s="229">
        <f>(1/12)*5%</f>
        <v>4.1666666666666666E-3</v>
      </c>
      <c r="J70" s="228">
        <f t="shared" ref="J70:J74" si="4">TRUNC(I70*$J$33,2)</f>
        <v>6.31</v>
      </c>
    </row>
    <row r="71" spans="2:10" ht="14.25" customHeight="1" x14ac:dyDescent="0.2">
      <c r="B71" s="225" t="s">
        <v>343</v>
      </c>
      <c r="C71" s="337" t="s">
        <v>414</v>
      </c>
      <c r="D71" s="338"/>
      <c r="E71" s="338"/>
      <c r="F71" s="338"/>
      <c r="G71" s="338"/>
      <c r="H71" s="339"/>
      <c r="I71" s="229">
        <f>I49*I70</f>
        <v>3.3333333333333332E-4</v>
      </c>
      <c r="J71" s="228">
        <f t="shared" si="4"/>
        <v>0.5</v>
      </c>
    </row>
    <row r="72" spans="2:10" ht="14.25" customHeight="1" x14ac:dyDescent="0.2">
      <c r="B72" s="225" t="s">
        <v>346</v>
      </c>
      <c r="C72" s="337" t="s">
        <v>415</v>
      </c>
      <c r="D72" s="338"/>
      <c r="E72" s="338"/>
      <c r="F72" s="338"/>
      <c r="G72" s="338"/>
      <c r="H72" s="339"/>
      <c r="I72" s="229">
        <f>((7/30)/12)</f>
        <v>1.9444444444444445E-2</v>
      </c>
      <c r="J72" s="228">
        <f t="shared" si="4"/>
        <v>29.47</v>
      </c>
    </row>
    <row r="73" spans="2:10" ht="14.25" customHeight="1" x14ac:dyDescent="0.2">
      <c r="B73" s="225" t="s">
        <v>348</v>
      </c>
      <c r="C73" s="337" t="s">
        <v>416</v>
      </c>
      <c r="D73" s="338"/>
      <c r="E73" s="338"/>
      <c r="F73" s="338"/>
      <c r="G73" s="338"/>
      <c r="H73" s="339"/>
      <c r="I73" s="234">
        <f>I50*I72</f>
        <v>7.1555555555555565E-3</v>
      </c>
      <c r="J73" s="228">
        <f t="shared" si="4"/>
        <v>10.84</v>
      </c>
    </row>
    <row r="74" spans="2:10" ht="14.25" customHeight="1" x14ac:dyDescent="0.2">
      <c r="B74" s="225" t="s">
        <v>371</v>
      </c>
      <c r="C74" s="359" t="s">
        <v>417</v>
      </c>
      <c r="D74" s="338"/>
      <c r="E74" s="338"/>
      <c r="F74" s="338"/>
      <c r="G74" s="338"/>
      <c r="H74" s="339"/>
      <c r="I74" s="229">
        <v>0.04</v>
      </c>
      <c r="J74" s="228">
        <f t="shared" si="4"/>
        <v>60.63</v>
      </c>
    </row>
    <row r="75" spans="2:10" ht="14.25" customHeight="1" x14ac:dyDescent="0.2">
      <c r="B75" s="350" t="s">
        <v>418</v>
      </c>
      <c r="C75" s="338"/>
      <c r="D75" s="338"/>
      <c r="E75" s="338"/>
      <c r="F75" s="338"/>
      <c r="G75" s="338"/>
      <c r="H75" s="339"/>
      <c r="I75" s="235">
        <f t="shared" ref="I75:J75" si="5">SUM(I70:I74)</f>
        <v>7.1099999999999997E-2</v>
      </c>
      <c r="J75" s="230">
        <f t="shared" si="5"/>
        <v>107.75</v>
      </c>
    </row>
    <row r="76" spans="2:10" ht="14.25" customHeight="1" x14ac:dyDescent="0.2">
      <c r="B76" s="350"/>
      <c r="C76" s="338"/>
      <c r="D76" s="338"/>
      <c r="E76" s="338"/>
      <c r="F76" s="338"/>
      <c r="G76" s="338"/>
      <c r="H76" s="338"/>
      <c r="I76" s="338"/>
      <c r="J76" s="338"/>
    </row>
    <row r="77" spans="2:10" ht="14.25" customHeight="1" x14ac:dyDescent="0.2">
      <c r="B77" s="351" t="s">
        <v>419</v>
      </c>
      <c r="C77" s="338"/>
      <c r="D77" s="338"/>
      <c r="E77" s="338"/>
      <c r="F77" s="338"/>
      <c r="G77" s="338"/>
      <c r="H77" s="338"/>
      <c r="I77" s="338"/>
      <c r="J77" s="339"/>
    </row>
    <row r="78" spans="2:10" ht="14.25" customHeight="1" x14ac:dyDescent="0.2">
      <c r="B78" s="350" t="s">
        <v>420</v>
      </c>
      <c r="C78" s="338"/>
      <c r="D78" s="338"/>
      <c r="E78" s="338"/>
      <c r="F78" s="338"/>
      <c r="G78" s="338"/>
      <c r="H78" s="339"/>
      <c r="I78" s="225" t="s">
        <v>365</v>
      </c>
      <c r="J78" s="226" t="s">
        <v>366</v>
      </c>
    </row>
    <row r="79" spans="2:10" ht="14.25" customHeight="1" x14ac:dyDescent="0.2">
      <c r="B79" s="225" t="s">
        <v>341</v>
      </c>
      <c r="C79" s="337" t="s">
        <v>421</v>
      </c>
      <c r="D79" s="338"/>
      <c r="E79" s="338"/>
      <c r="F79" s="338"/>
      <c r="G79" s="338"/>
      <c r="H79" s="339"/>
      <c r="I79" s="229">
        <f>(1/12/12)+(1/12/12)+(1/12/12/3)</f>
        <v>1.6203703703703703E-2</v>
      </c>
      <c r="J79" s="228">
        <f t="shared" ref="J79:J84" si="6">TRUNC(($J$33)*I79,2)</f>
        <v>24.56</v>
      </c>
    </row>
    <row r="80" spans="2:10" ht="14.25" customHeight="1" x14ac:dyDescent="0.2">
      <c r="B80" s="225" t="s">
        <v>343</v>
      </c>
      <c r="C80" s="337" t="s">
        <v>422</v>
      </c>
      <c r="D80" s="338"/>
      <c r="E80" s="338"/>
      <c r="F80" s="338"/>
      <c r="G80" s="338"/>
      <c r="H80" s="339"/>
      <c r="I80" s="229">
        <f>((1/30))/12</f>
        <v>2.7777777777777779E-3</v>
      </c>
      <c r="J80" s="228">
        <f t="shared" si="6"/>
        <v>4.21</v>
      </c>
    </row>
    <row r="81" spans="2:10" ht="14.25" customHeight="1" x14ac:dyDescent="0.2">
      <c r="B81" s="225" t="s">
        <v>346</v>
      </c>
      <c r="C81" s="337" t="s">
        <v>423</v>
      </c>
      <c r="D81" s="338"/>
      <c r="E81" s="338"/>
      <c r="F81" s="338"/>
      <c r="G81" s="338"/>
      <c r="H81" s="339"/>
      <c r="I81" s="229">
        <f>((5/30)/12)*1.5%</f>
        <v>2.0833333333333332E-4</v>
      </c>
      <c r="J81" s="228">
        <f t="shared" si="6"/>
        <v>0.31</v>
      </c>
    </row>
    <row r="82" spans="2:10" ht="14.25" customHeight="1" x14ac:dyDescent="0.2">
      <c r="B82" s="225" t="s">
        <v>348</v>
      </c>
      <c r="C82" s="337" t="s">
        <v>424</v>
      </c>
      <c r="D82" s="338"/>
      <c r="E82" s="338"/>
      <c r="F82" s="338"/>
      <c r="G82" s="338"/>
      <c r="H82" s="339"/>
      <c r="I82" s="229">
        <f>((15/30)/12)*8%</f>
        <v>3.3333333333333331E-3</v>
      </c>
      <c r="J82" s="228">
        <f t="shared" si="6"/>
        <v>5.05</v>
      </c>
    </row>
    <row r="83" spans="2:10" ht="14.25" customHeight="1" x14ac:dyDescent="0.2">
      <c r="B83" s="225" t="s">
        <v>371</v>
      </c>
      <c r="C83" s="337" t="s">
        <v>425</v>
      </c>
      <c r="D83" s="338"/>
      <c r="E83" s="338"/>
      <c r="F83" s="338"/>
      <c r="G83" s="338"/>
      <c r="H83" s="339"/>
      <c r="I83" s="229">
        <f>(((4*8.33%)+(4*2.78%))/12)*2%</f>
        <v>7.4066666666666671E-4</v>
      </c>
      <c r="J83" s="228">
        <f t="shared" si="6"/>
        <v>1.1200000000000001</v>
      </c>
    </row>
    <row r="84" spans="2:10" ht="14.25" customHeight="1" x14ac:dyDescent="0.2">
      <c r="B84" s="225" t="s">
        <v>373</v>
      </c>
      <c r="C84" s="337" t="s">
        <v>426</v>
      </c>
      <c r="D84" s="338"/>
      <c r="E84" s="338"/>
      <c r="F84" s="338"/>
      <c r="G84" s="338"/>
      <c r="H84" s="339"/>
      <c r="I84" s="229">
        <v>0</v>
      </c>
      <c r="J84" s="228">
        <f t="shared" si="6"/>
        <v>0</v>
      </c>
    </row>
    <row r="85" spans="2:10" ht="14.25" customHeight="1" x14ac:dyDescent="0.2">
      <c r="B85" s="350" t="s">
        <v>427</v>
      </c>
      <c r="C85" s="338"/>
      <c r="D85" s="338"/>
      <c r="E85" s="338"/>
      <c r="F85" s="338"/>
      <c r="G85" s="338"/>
      <c r="H85" s="339"/>
      <c r="I85" s="235">
        <f t="shared" ref="I85:J85" si="7">SUM(I79:I84)</f>
        <v>2.3263814814814817E-2</v>
      </c>
      <c r="J85" s="230">
        <f t="shared" si="7"/>
        <v>35.249999999999993</v>
      </c>
    </row>
    <row r="86" spans="2:10" ht="14.25" customHeight="1" x14ac:dyDescent="0.2">
      <c r="B86" s="363"/>
      <c r="C86" s="338"/>
      <c r="D86" s="338"/>
      <c r="E86" s="338"/>
      <c r="F86" s="338"/>
      <c r="G86" s="338"/>
      <c r="H86" s="338"/>
      <c r="I86" s="338"/>
      <c r="J86" s="338"/>
    </row>
    <row r="87" spans="2:10" ht="14.25" customHeight="1" x14ac:dyDescent="0.2">
      <c r="B87" s="350" t="s">
        <v>428</v>
      </c>
      <c r="C87" s="338"/>
      <c r="D87" s="338"/>
      <c r="E87" s="338"/>
      <c r="F87" s="338"/>
      <c r="G87" s="338"/>
      <c r="H87" s="339"/>
      <c r="I87" s="225" t="s">
        <v>365</v>
      </c>
      <c r="J87" s="226" t="s">
        <v>366</v>
      </c>
    </row>
    <row r="88" spans="2:10" ht="14.25" customHeight="1" x14ac:dyDescent="0.2">
      <c r="B88" s="225" t="s">
        <v>341</v>
      </c>
      <c r="C88" s="359" t="s">
        <v>429</v>
      </c>
      <c r="D88" s="338"/>
      <c r="E88" s="338"/>
      <c r="F88" s="338"/>
      <c r="G88" s="338"/>
      <c r="H88" s="339"/>
      <c r="I88" s="229">
        <v>0</v>
      </c>
      <c r="J88" s="228">
        <v>0</v>
      </c>
    </row>
    <row r="89" spans="2:10" ht="14.25" customHeight="1" x14ac:dyDescent="0.2">
      <c r="B89" s="350" t="s">
        <v>430</v>
      </c>
      <c r="C89" s="338"/>
      <c r="D89" s="338"/>
      <c r="E89" s="338"/>
      <c r="F89" s="338"/>
      <c r="G89" s="338"/>
      <c r="H89" s="339"/>
      <c r="I89" s="235">
        <v>0</v>
      </c>
      <c r="J89" s="230">
        <v>0</v>
      </c>
    </row>
    <row r="90" spans="2:10" ht="14.25" customHeight="1" x14ac:dyDescent="0.2">
      <c r="B90" s="360"/>
      <c r="C90" s="344"/>
      <c r="D90" s="344"/>
      <c r="E90" s="344"/>
      <c r="F90" s="344"/>
      <c r="G90" s="344"/>
      <c r="H90" s="344"/>
      <c r="I90" s="344"/>
      <c r="J90" s="344"/>
    </row>
    <row r="91" spans="2:10" ht="14.25" customHeight="1" x14ac:dyDescent="0.2">
      <c r="B91" s="342" t="s">
        <v>431</v>
      </c>
      <c r="C91" s="338"/>
      <c r="D91" s="338"/>
      <c r="E91" s="338"/>
      <c r="F91" s="338"/>
      <c r="G91" s="338"/>
      <c r="H91" s="338"/>
      <c r="I91" s="338"/>
      <c r="J91" s="339"/>
    </row>
    <row r="92" spans="2:10" ht="14.25" customHeight="1" x14ac:dyDescent="0.2">
      <c r="B92" s="350" t="s">
        <v>432</v>
      </c>
      <c r="C92" s="338"/>
      <c r="D92" s="338"/>
      <c r="E92" s="338"/>
      <c r="F92" s="338"/>
      <c r="G92" s="338"/>
      <c r="H92" s="338"/>
      <c r="I92" s="339"/>
      <c r="J92" s="226" t="s">
        <v>366</v>
      </c>
    </row>
    <row r="93" spans="2:10" ht="14.25" customHeight="1" x14ac:dyDescent="0.2">
      <c r="B93" s="225" t="s">
        <v>433</v>
      </c>
      <c r="C93" s="337" t="s">
        <v>434</v>
      </c>
      <c r="D93" s="338"/>
      <c r="E93" s="338"/>
      <c r="F93" s="338"/>
      <c r="G93" s="338"/>
      <c r="H93" s="338"/>
      <c r="I93" s="339"/>
      <c r="J93" s="228">
        <f>J85</f>
        <v>35.249999999999993</v>
      </c>
    </row>
    <row r="94" spans="2:10" ht="14.25" customHeight="1" x14ac:dyDescent="0.2">
      <c r="B94" s="242" t="s">
        <v>435</v>
      </c>
      <c r="C94" s="361" t="s">
        <v>436</v>
      </c>
      <c r="D94" s="358"/>
      <c r="E94" s="358"/>
      <c r="F94" s="358"/>
      <c r="G94" s="358"/>
      <c r="H94" s="358"/>
      <c r="I94" s="362"/>
      <c r="J94" s="243">
        <f>J89</f>
        <v>0</v>
      </c>
    </row>
    <row r="95" spans="2:10" ht="14.25" customHeight="1" x14ac:dyDescent="0.2">
      <c r="B95" s="369" t="s">
        <v>437</v>
      </c>
      <c r="C95" s="370"/>
      <c r="D95" s="370"/>
      <c r="E95" s="370"/>
      <c r="F95" s="370"/>
      <c r="G95" s="370"/>
      <c r="H95" s="370"/>
      <c r="I95" s="370"/>
      <c r="J95" s="244">
        <f>SUM(J93:J94)</f>
        <v>35.249999999999993</v>
      </c>
    </row>
    <row r="96" spans="2:10" ht="14.25" customHeight="1" x14ac:dyDescent="0.2">
      <c r="B96" s="371" t="s">
        <v>469</v>
      </c>
      <c r="C96" s="371"/>
      <c r="D96" s="371"/>
      <c r="E96" s="371"/>
      <c r="F96" s="371"/>
      <c r="G96" s="371"/>
      <c r="H96" s="371"/>
      <c r="I96" s="371"/>
      <c r="J96" s="245">
        <f>J33+J66+J75+J95</f>
        <v>3568.5633600000001</v>
      </c>
    </row>
    <row r="97" spans="2:10" ht="14.25" customHeight="1" x14ac:dyDescent="0.2">
      <c r="B97" s="368" t="s">
        <v>439</v>
      </c>
      <c r="C97" s="365"/>
      <c r="D97" s="365"/>
      <c r="E97" s="365"/>
      <c r="F97" s="365"/>
      <c r="G97" s="365"/>
      <c r="H97" s="365"/>
      <c r="I97" s="365"/>
      <c r="J97" s="365"/>
    </row>
    <row r="98" spans="2:10" ht="14.25" customHeight="1" x14ac:dyDescent="0.2">
      <c r="B98" s="246">
        <v>5</v>
      </c>
      <c r="C98" s="366" t="s">
        <v>440</v>
      </c>
      <c r="D98" s="365"/>
      <c r="E98" s="365"/>
      <c r="F98" s="365"/>
      <c r="G98" s="365"/>
      <c r="H98" s="365"/>
      <c r="I98" s="246"/>
      <c r="J98" s="247" t="s">
        <v>366</v>
      </c>
    </row>
    <row r="99" spans="2:10" ht="14.25" customHeight="1" x14ac:dyDescent="0.2">
      <c r="B99" s="246" t="s">
        <v>341</v>
      </c>
      <c r="C99" s="364" t="s">
        <v>441</v>
      </c>
      <c r="D99" s="365"/>
      <c r="E99" s="365"/>
      <c r="F99" s="365"/>
      <c r="G99" s="365"/>
      <c r="H99" s="365"/>
      <c r="I99" s="249">
        <v>0</v>
      </c>
      <c r="J99" s="250">
        <v>80</v>
      </c>
    </row>
    <row r="100" spans="2:10" ht="14.25" customHeight="1" x14ac:dyDescent="0.2">
      <c r="B100" s="246" t="s">
        <v>343</v>
      </c>
      <c r="C100" s="364" t="s">
        <v>442</v>
      </c>
      <c r="D100" s="365"/>
      <c r="E100" s="365"/>
      <c r="F100" s="365"/>
      <c r="G100" s="365"/>
      <c r="H100" s="365"/>
      <c r="I100" s="249">
        <v>0</v>
      </c>
      <c r="J100" s="250">
        <v>80</v>
      </c>
    </row>
    <row r="101" spans="2:10" ht="14.25" customHeight="1" x14ac:dyDescent="0.2">
      <c r="B101" s="251" t="s">
        <v>346</v>
      </c>
      <c r="C101" s="364" t="s">
        <v>443</v>
      </c>
      <c r="D101" s="365"/>
      <c r="E101" s="365"/>
      <c r="F101" s="365"/>
      <c r="G101" s="365"/>
      <c r="H101" s="365"/>
      <c r="I101" s="252" t="s">
        <v>395</v>
      </c>
      <c r="J101" s="250">
        <v>0</v>
      </c>
    </row>
    <row r="102" spans="2:10" ht="14.25" customHeight="1" x14ac:dyDescent="0.2">
      <c r="B102" s="251" t="s">
        <v>348</v>
      </c>
      <c r="C102" s="364" t="s">
        <v>374</v>
      </c>
      <c r="D102" s="365"/>
      <c r="E102" s="365"/>
      <c r="F102" s="365"/>
      <c r="G102" s="365"/>
      <c r="H102" s="365"/>
      <c r="I102" s="252" t="s">
        <v>395</v>
      </c>
      <c r="J102" s="250">
        <v>0</v>
      </c>
    </row>
    <row r="103" spans="2:10" ht="14.25" customHeight="1" x14ac:dyDescent="0.2">
      <c r="B103" s="366" t="s">
        <v>444</v>
      </c>
      <c r="C103" s="365"/>
      <c r="D103" s="365"/>
      <c r="E103" s="365"/>
      <c r="F103" s="365"/>
      <c r="G103" s="365"/>
      <c r="H103" s="365"/>
      <c r="I103" s="253" t="s">
        <v>395</v>
      </c>
      <c r="J103" s="254">
        <f>SUM(J99:J102)</f>
        <v>160</v>
      </c>
    </row>
    <row r="104" spans="2:10" ht="14.25" customHeight="1" x14ac:dyDescent="0.2">
      <c r="B104" s="367"/>
      <c r="C104" s="365"/>
      <c r="D104" s="365"/>
      <c r="E104" s="365"/>
      <c r="F104" s="365"/>
      <c r="G104" s="365"/>
      <c r="H104" s="365"/>
      <c r="I104" s="365"/>
      <c r="J104" s="365"/>
    </row>
    <row r="105" spans="2:10" ht="14.25" customHeight="1" x14ac:dyDescent="0.2">
      <c r="B105" s="368" t="s">
        <v>445</v>
      </c>
      <c r="C105" s="365"/>
      <c r="D105" s="365"/>
      <c r="E105" s="365"/>
      <c r="F105" s="365"/>
      <c r="G105" s="365"/>
      <c r="H105" s="365"/>
      <c r="I105" s="365"/>
      <c r="J105" s="365"/>
    </row>
    <row r="106" spans="2:10" ht="14.25" customHeight="1" x14ac:dyDescent="0.2">
      <c r="B106" s="246">
        <v>6</v>
      </c>
      <c r="C106" s="366" t="s">
        <v>446</v>
      </c>
      <c r="D106" s="365"/>
      <c r="E106" s="365"/>
      <c r="F106" s="365"/>
      <c r="G106" s="365"/>
      <c r="H106" s="365"/>
      <c r="I106" s="246" t="s">
        <v>365</v>
      </c>
      <c r="J106" s="247" t="s">
        <v>366</v>
      </c>
    </row>
    <row r="107" spans="2:10" ht="14.25" customHeight="1" x14ac:dyDescent="0.2">
      <c r="B107" s="246" t="s">
        <v>341</v>
      </c>
      <c r="C107" s="372" t="s">
        <v>447</v>
      </c>
      <c r="D107" s="365"/>
      <c r="E107" s="365"/>
      <c r="F107" s="365"/>
      <c r="G107" s="365"/>
      <c r="H107" s="365"/>
      <c r="I107" s="255">
        <v>0.03</v>
      </c>
      <c r="J107" s="250">
        <f>TRUNC(((J131)*I107),2)</f>
        <v>111.85</v>
      </c>
    </row>
    <row r="108" spans="2:10" ht="14.25" customHeight="1" x14ac:dyDescent="0.2">
      <c r="B108" s="246" t="s">
        <v>343</v>
      </c>
      <c r="C108" s="372" t="s">
        <v>448</v>
      </c>
      <c r="D108" s="365"/>
      <c r="E108" s="365"/>
      <c r="F108" s="365"/>
      <c r="G108" s="365"/>
      <c r="H108" s="365"/>
      <c r="I108" s="255">
        <v>0.06</v>
      </c>
      <c r="J108" s="250">
        <f>TRUNC(((J131+J107)*I108),2)</f>
        <v>230.42</v>
      </c>
    </row>
    <row r="109" spans="2:10" ht="14.25" customHeight="1" x14ac:dyDescent="0.2">
      <c r="B109" s="246" t="s">
        <v>346</v>
      </c>
      <c r="C109" s="374" t="s">
        <v>449</v>
      </c>
      <c r="D109" s="365"/>
      <c r="E109" s="365"/>
      <c r="F109" s="365"/>
      <c r="G109" s="365"/>
      <c r="H109" s="365"/>
      <c r="I109" s="249"/>
      <c r="J109" s="257"/>
    </row>
    <row r="110" spans="2:10" ht="14.25" customHeight="1" x14ac:dyDescent="0.2">
      <c r="B110" s="246" t="s">
        <v>450</v>
      </c>
      <c r="C110" s="372" t="s">
        <v>451</v>
      </c>
      <c r="D110" s="365"/>
      <c r="E110" s="365"/>
      <c r="F110" s="365"/>
      <c r="G110" s="365"/>
      <c r="H110" s="365"/>
      <c r="I110" s="255">
        <v>6.4999999999999997E-3</v>
      </c>
      <c r="J110" s="250">
        <f>TRUNC(I110*((J131+J107+J108)/(1-I115)),2)</f>
        <v>28.96</v>
      </c>
    </row>
    <row r="111" spans="2:10" ht="14.25" customHeight="1" x14ac:dyDescent="0.2">
      <c r="B111" s="246" t="s">
        <v>452</v>
      </c>
      <c r="C111" s="372" t="s">
        <v>453</v>
      </c>
      <c r="D111" s="365"/>
      <c r="E111" s="365"/>
      <c r="F111" s="365"/>
      <c r="G111" s="365"/>
      <c r="H111" s="365"/>
      <c r="I111" s="255">
        <v>0.03</v>
      </c>
      <c r="J111" s="250">
        <f>TRUNC(I111*(J131+J107+J108)/(1-I115),2)</f>
        <v>133.68</v>
      </c>
    </row>
    <row r="112" spans="2:10" ht="14.25" customHeight="1" x14ac:dyDescent="0.2">
      <c r="B112" s="246" t="s">
        <v>454</v>
      </c>
      <c r="C112" s="372" t="s">
        <v>455</v>
      </c>
      <c r="D112" s="365"/>
      <c r="E112" s="365"/>
      <c r="F112" s="365"/>
      <c r="G112" s="365"/>
      <c r="H112" s="365"/>
      <c r="I112" s="255">
        <v>0.05</v>
      </c>
      <c r="J112" s="250">
        <f>TRUNC(I112*(J131+J107+J108)/(1-I115),2)</f>
        <v>222.81</v>
      </c>
    </row>
    <row r="113" spans="2:10" ht="14.25" customHeight="1" x14ac:dyDescent="0.2">
      <c r="B113" s="366" t="s">
        <v>456</v>
      </c>
      <c r="C113" s="365"/>
      <c r="D113" s="365"/>
      <c r="E113" s="365"/>
      <c r="F113" s="365"/>
      <c r="G113" s="365"/>
      <c r="H113" s="365"/>
      <c r="I113" s="255">
        <f t="shared" ref="I113:J113" si="8">SUM(I107:I112)</f>
        <v>0.17649999999999999</v>
      </c>
      <c r="J113" s="254">
        <f t="shared" si="8"/>
        <v>727.72</v>
      </c>
    </row>
    <row r="114" spans="2:10" ht="14.25" customHeight="1" x14ac:dyDescent="0.2">
      <c r="B114" s="252"/>
      <c r="C114" s="372"/>
      <c r="D114" s="373"/>
      <c r="E114" s="373"/>
      <c r="F114" s="373"/>
      <c r="G114" s="373"/>
      <c r="H114" s="373"/>
      <c r="I114" s="373"/>
      <c r="J114" s="373"/>
    </row>
    <row r="115" spans="2:10" ht="14.25" customHeight="1" x14ac:dyDescent="0.2">
      <c r="B115" s="246" t="s">
        <v>457</v>
      </c>
      <c r="C115" s="374" t="s">
        <v>458</v>
      </c>
      <c r="D115" s="365"/>
      <c r="E115" s="365"/>
      <c r="F115" s="365"/>
      <c r="G115" s="365"/>
      <c r="H115" s="365"/>
      <c r="I115" s="258">
        <f>I110+I111+I112</f>
        <v>8.6499999999999994E-2</v>
      </c>
      <c r="J115" s="254"/>
    </row>
    <row r="116" spans="2:10" ht="14.25" customHeight="1" x14ac:dyDescent="0.2">
      <c r="B116" s="246"/>
      <c r="C116" s="374">
        <v>100</v>
      </c>
      <c r="D116" s="373"/>
      <c r="E116" s="373"/>
      <c r="F116" s="373"/>
      <c r="G116" s="373"/>
      <c r="H116" s="373"/>
      <c r="I116" s="258"/>
      <c r="J116" s="254"/>
    </row>
    <row r="117" spans="2:10" ht="14.25" customHeight="1" x14ac:dyDescent="0.2">
      <c r="B117" s="248"/>
      <c r="C117" s="256"/>
      <c r="D117" s="256"/>
      <c r="E117" s="256"/>
      <c r="F117" s="256"/>
      <c r="G117" s="256"/>
      <c r="H117" s="256"/>
      <c r="I117" s="258"/>
      <c r="J117" s="254"/>
    </row>
    <row r="118" spans="2:10" ht="14.25" customHeight="1" x14ac:dyDescent="0.2">
      <c r="B118" s="246" t="s">
        <v>459</v>
      </c>
      <c r="C118" s="374" t="s">
        <v>460</v>
      </c>
      <c r="D118" s="373"/>
      <c r="E118" s="373"/>
      <c r="F118" s="373"/>
      <c r="G118" s="373"/>
      <c r="H118" s="373"/>
      <c r="I118" s="258"/>
      <c r="J118" s="254">
        <f>J33+J66+J75+J95+J103+J107+J108</f>
        <v>4070.8333600000001</v>
      </c>
    </row>
    <row r="119" spans="2:10" ht="14.25" customHeight="1" x14ac:dyDescent="0.2">
      <c r="B119" s="246"/>
      <c r="C119" s="256"/>
      <c r="D119" s="256"/>
      <c r="E119" s="256"/>
      <c r="F119" s="256"/>
      <c r="G119" s="256"/>
      <c r="H119" s="256"/>
      <c r="I119" s="258"/>
      <c r="J119" s="254"/>
    </row>
    <row r="120" spans="2:10" ht="14.25" customHeight="1" x14ac:dyDescent="0.2">
      <c r="B120" s="246" t="s">
        <v>461</v>
      </c>
      <c r="C120" s="374" t="s">
        <v>462</v>
      </c>
      <c r="D120" s="373"/>
      <c r="E120" s="373"/>
      <c r="F120" s="373"/>
      <c r="G120" s="373"/>
      <c r="H120" s="373"/>
      <c r="I120" s="258"/>
      <c r="J120" s="254">
        <f>TRUNC(J118/(1-I115),2)</f>
        <v>4456.3</v>
      </c>
    </row>
    <row r="121" spans="2:10" ht="14.25" customHeight="1" x14ac:dyDescent="0.2">
      <c r="B121" s="246"/>
      <c r="C121" s="256"/>
      <c r="D121" s="256"/>
      <c r="E121" s="256"/>
      <c r="F121" s="256"/>
      <c r="G121" s="256"/>
      <c r="H121" s="256"/>
      <c r="I121" s="258"/>
      <c r="J121" s="254"/>
    </row>
    <row r="122" spans="2:10" ht="14.25" customHeight="1" x14ac:dyDescent="0.2">
      <c r="B122" s="246"/>
      <c r="C122" s="374" t="s">
        <v>463</v>
      </c>
      <c r="D122" s="365"/>
      <c r="E122" s="365"/>
      <c r="F122" s="365"/>
      <c r="G122" s="365"/>
      <c r="H122" s="365"/>
      <c r="I122" s="258"/>
      <c r="J122" s="254">
        <f>J120-J118</f>
        <v>385.4666400000001</v>
      </c>
    </row>
    <row r="123" spans="2:10" ht="14.25" customHeight="1" x14ac:dyDescent="0.2">
      <c r="B123" s="252"/>
      <c r="C123" s="252"/>
      <c r="D123" s="252"/>
      <c r="E123" s="252"/>
      <c r="F123" s="252"/>
      <c r="G123" s="252"/>
      <c r="H123" s="252"/>
      <c r="I123" s="252"/>
      <c r="J123" s="254"/>
    </row>
    <row r="124" spans="2:10" ht="14.25" customHeight="1" x14ac:dyDescent="0.2">
      <c r="B124" s="376" t="s">
        <v>464</v>
      </c>
      <c r="C124" s="365"/>
      <c r="D124" s="365"/>
      <c r="E124" s="365"/>
      <c r="F124" s="365"/>
      <c r="G124" s="365"/>
      <c r="H124" s="365"/>
      <c r="I124" s="365"/>
      <c r="J124" s="365"/>
    </row>
    <row r="125" spans="2:10" ht="14.25" customHeight="1" x14ac:dyDescent="0.2">
      <c r="B125" s="366" t="s">
        <v>465</v>
      </c>
      <c r="C125" s="365"/>
      <c r="D125" s="365"/>
      <c r="E125" s="365"/>
      <c r="F125" s="365"/>
      <c r="G125" s="365"/>
      <c r="H125" s="365"/>
      <c r="I125" s="365"/>
      <c r="J125" s="247" t="s">
        <v>366</v>
      </c>
    </row>
    <row r="126" spans="2:10" ht="14.25" customHeight="1" x14ac:dyDescent="0.2">
      <c r="B126" s="252" t="s">
        <v>341</v>
      </c>
      <c r="C126" s="372" t="s">
        <v>363</v>
      </c>
      <c r="D126" s="365"/>
      <c r="E126" s="365"/>
      <c r="F126" s="365"/>
      <c r="G126" s="365"/>
      <c r="H126" s="365"/>
      <c r="I126" s="365"/>
      <c r="J126" s="250">
        <f>J33</f>
        <v>1515.92</v>
      </c>
    </row>
    <row r="127" spans="2:10" ht="14.25" customHeight="1" x14ac:dyDescent="0.2">
      <c r="B127" s="252" t="s">
        <v>343</v>
      </c>
      <c r="C127" s="372" t="s">
        <v>376</v>
      </c>
      <c r="D127" s="365"/>
      <c r="E127" s="365"/>
      <c r="F127" s="365"/>
      <c r="G127" s="365"/>
      <c r="H127" s="365"/>
      <c r="I127" s="365"/>
      <c r="J127" s="250">
        <f>J66</f>
        <v>1909.6433600000003</v>
      </c>
    </row>
    <row r="128" spans="2:10" ht="14.25" customHeight="1" x14ac:dyDescent="0.2">
      <c r="B128" s="252" t="s">
        <v>346</v>
      </c>
      <c r="C128" s="372" t="s">
        <v>411</v>
      </c>
      <c r="D128" s="365"/>
      <c r="E128" s="365"/>
      <c r="F128" s="365"/>
      <c r="G128" s="365"/>
      <c r="H128" s="365"/>
      <c r="I128" s="365"/>
      <c r="J128" s="250">
        <f>J75</f>
        <v>107.75</v>
      </c>
    </row>
    <row r="129" spans="2:10" ht="14.25" customHeight="1" x14ac:dyDescent="0.2">
      <c r="B129" s="252" t="s">
        <v>348</v>
      </c>
      <c r="C129" s="372" t="s">
        <v>419</v>
      </c>
      <c r="D129" s="365"/>
      <c r="E129" s="365"/>
      <c r="F129" s="365"/>
      <c r="G129" s="365"/>
      <c r="H129" s="365"/>
      <c r="I129" s="365"/>
      <c r="J129" s="250">
        <f>J95</f>
        <v>35.249999999999993</v>
      </c>
    </row>
    <row r="130" spans="2:10" ht="14.25" customHeight="1" x14ac:dyDescent="0.2">
      <c r="B130" s="252" t="s">
        <v>371</v>
      </c>
      <c r="C130" s="372" t="s">
        <v>439</v>
      </c>
      <c r="D130" s="365"/>
      <c r="E130" s="365"/>
      <c r="F130" s="365"/>
      <c r="G130" s="365"/>
      <c r="H130" s="365"/>
      <c r="I130" s="365"/>
      <c r="J130" s="250">
        <f>J103</f>
        <v>160</v>
      </c>
    </row>
    <row r="131" spans="2:10" ht="14.25" customHeight="1" x14ac:dyDescent="0.2">
      <c r="B131" s="246"/>
      <c r="C131" s="366" t="s">
        <v>466</v>
      </c>
      <c r="D131" s="365"/>
      <c r="E131" s="365"/>
      <c r="F131" s="365"/>
      <c r="G131" s="365"/>
      <c r="H131" s="365"/>
      <c r="I131" s="365"/>
      <c r="J131" s="254">
        <f>SUM(J126:J130)</f>
        <v>3728.5633600000001</v>
      </c>
    </row>
    <row r="132" spans="2:10" ht="14.25" customHeight="1" x14ac:dyDescent="0.2">
      <c r="B132" s="252" t="s">
        <v>373</v>
      </c>
      <c r="C132" s="372" t="s">
        <v>445</v>
      </c>
      <c r="D132" s="365"/>
      <c r="E132" s="365"/>
      <c r="F132" s="365"/>
      <c r="G132" s="365"/>
      <c r="H132" s="365"/>
      <c r="I132" s="365"/>
      <c r="J132" s="250">
        <f>J113</f>
        <v>727.72</v>
      </c>
    </row>
    <row r="133" spans="2:10" ht="14.25" customHeight="1" x14ac:dyDescent="0.2">
      <c r="B133" s="375" t="s">
        <v>467</v>
      </c>
      <c r="C133" s="365"/>
      <c r="D133" s="365"/>
      <c r="E133" s="365"/>
      <c r="F133" s="365"/>
      <c r="G133" s="365"/>
      <c r="H133" s="365"/>
      <c r="I133" s="365"/>
      <c r="J133" s="259">
        <f>TRUNC(J131+J132,2)</f>
        <v>4456.28</v>
      </c>
    </row>
    <row r="134" spans="2:10" ht="14.25" customHeight="1" x14ac:dyDescent="0.2">
      <c r="B134" s="260"/>
      <c r="C134" s="260"/>
      <c r="D134" s="260"/>
      <c r="E134" s="260"/>
      <c r="F134" s="260"/>
      <c r="G134" s="260"/>
      <c r="H134" s="260"/>
      <c r="I134" s="260"/>
      <c r="J134" s="261"/>
    </row>
    <row r="135" spans="2:10" ht="14.25" customHeight="1" x14ac:dyDescent="0.2">
      <c r="B135" s="260"/>
      <c r="C135" s="260"/>
      <c r="D135" s="260"/>
      <c r="E135" s="260"/>
      <c r="F135" s="260"/>
      <c r="G135" s="260"/>
      <c r="H135" s="260"/>
      <c r="I135" s="260"/>
      <c r="J135" s="262"/>
    </row>
    <row r="136" spans="2:10" ht="14.25" customHeight="1" x14ac:dyDescent="0.2">
      <c r="B136" s="263"/>
      <c r="C136" s="264"/>
      <c r="D136" s="260"/>
      <c r="E136" s="260"/>
      <c r="F136" s="260"/>
      <c r="G136" s="260"/>
      <c r="H136" s="260"/>
      <c r="I136" s="260"/>
      <c r="J136" s="262"/>
    </row>
    <row r="137" spans="2:10" ht="14.25" customHeight="1" x14ac:dyDescent="0.25">
      <c r="B137" s="263"/>
      <c r="C137" s="263"/>
      <c r="D137" s="265"/>
    </row>
    <row r="138" spans="2:10" ht="14.25" customHeight="1" x14ac:dyDescent="0.25">
      <c r="B138" s="267"/>
      <c r="C138" s="260"/>
      <c r="D138" s="260"/>
    </row>
    <row r="139" spans="2:10" ht="14.25" customHeight="1" x14ac:dyDescent="0.25">
      <c r="B139" s="267"/>
      <c r="C139" s="260"/>
      <c r="D139" s="260"/>
    </row>
    <row r="140" spans="2:10" ht="14.25" customHeight="1" x14ac:dyDescent="0.25"/>
    <row r="141" spans="2:10" ht="14.25" customHeight="1" x14ac:dyDescent="0.25"/>
    <row r="142" spans="2:10" ht="14.25" customHeight="1" x14ac:dyDescent="0.25"/>
    <row r="143" spans="2:10" ht="14.25" customHeight="1" x14ac:dyDescent="0.25"/>
    <row r="144" spans="2:10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39">
    <mergeCell ref="C129:I129"/>
    <mergeCell ref="C130:I130"/>
    <mergeCell ref="C131:I131"/>
    <mergeCell ref="C132:I132"/>
    <mergeCell ref="B133:I133"/>
    <mergeCell ref="C122:H122"/>
    <mergeCell ref="B124:J124"/>
    <mergeCell ref="B125:I125"/>
    <mergeCell ref="C126:I126"/>
    <mergeCell ref="C127:I127"/>
    <mergeCell ref="C128:I128"/>
    <mergeCell ref="B113:H113"/>
    <mergeCell ref="C114:J114"/>
    <mergeCell ref="C115:H115"/>
    <mergeCell ref="C116:H116"/>
    <mergeCell ref="C118:H118"/>
    <mergeCell ref="C120:H120"/>
    <mergeCell ref="C107:H107"/>
    <mergeCell ref="C108:H108"/>
    <mergeCell ref="C109:H109"/>
    <mergeCell ref="C110:H110"/>
    <mergeCell ref="C111:H111"/>
    <mergeCell ref="C112:H112"/>
    <mergeCell ref="C101:H101"/>
    <mergeCell ref="C102:H102"/>
    <mergeCell ref="B103:H103"/>
    <mergeCell ref="B104:J104"/>
    <mergeCell ref="B105:J105"/>
    <mergeCell ref="C106:H106"/>
    <mergeCell ref="B95:I95"/>
    <mergeCell ref="B96:I96"/>
    <mergeCell ref="B97:J97"/>
    <mergeCell ref="C98:H98"/>
    <mergeCell ref="C99:H99"/>
    <mergeCell ref="C100:H100"/>
    <mergeCell ref="B89:H89"/>
    <mergeCell ref="B90:J90"/>
    <mergeCell ref="B91:J91"/>
    <mergeCell ref="B92:I92"/>
    <mergeCell ref="C93:I93"/>
    <mergeCell ref="C94:I94"/>
    <mergeCell ref="C83:H83"/>
    <mergeCell ref="C84:H84"/>
    <mergeCell ref="B85:H85"/>
    <mergeCell ref="B86:J86"/>
    <mergeCell ref="B87:H87"/>
    <mergeCell ref="C88:H88"/>
    <mergeCell ref="B77:J77"/>
    <mergeCell ref="B78:H78"/>
    <mergeCell ref="C79:H79"/>
    <mergeCell ref="C80:H80"/>
    <mergeCell ref="C81:H81"/>
    <mergeCell ref="C82:H82"/>
    <mergeCell ref="C71:H71"/>
    <mergeCell ref="C72:H72"/>
    <mergeCell ref="C73:H73"/>
    <mergeCell ref="C74:H74"/>
    <mergeCell ref="B75:H75"/>
    <mergeCell ref="B76:J76"/>
    <mergeCell ref="C65:I65"/>
    <mergeCell ref="B66:I66"/>
    <mergeCell ref="B67:J67"/>
    <mergeCell ref="B68:J68"/>
    <mergeCell ref="C69:H69"/>
    <mergeCell ref="C70:H70"/>
    <mergeCell ref="B59:I59"/>
    <mergeCell ref="B60:J60"/>
    <mergeCell ref="B61:J61"/>
    <mergeCell ref="B62:I62"/>
    <mergeCell ref="C63:I63"/>
    <mergeCell ref="C64:I64"/>
    <mergeCell ref="C53:H53"/>
    <mergeCell ref="C54:H54"/>
    <mergeCell ref="C55:H55"/>
    <mergeCell ref="C56:H56"/>
    <mergeCell ref="C57:H57"/>
    <mergeCell ref="C58:H58"/>
    <mergeCell ref="C47:H47"/>
    <mergeCell ref="C48:H48"/>
    <mergeCell ref="C49:H49"/>
    <mergeCell ref="B50:H50"/>
    <mergeCell ref="B51:J51"/>
    <mergeCell ref="B52:H52"/>
    <mergeCell ref="B41:H41"/>
    <mergeCell ref="C42:H42"/>
    <mergeCell ref="C43:H43"/>
    <mergeCell ref="C44:H44"/>
    <mergeCell ref="C45:H45"/>
    <mergeCell ref="C46:H46"/>
    <mergeCell ref="B35:J35"/>
    <mergeCell ref="B36:H36"/>
    <mergeCell ref="C37:H37"/>
    <mergeCell ref="C38:H38"/>
    <mergeCell ref="B39:H39"/>
    <mergeCell ref="B40:J40"/>
    <mergeCell ref="C28:H28"/>
    <mergeCell ref="C29:H29"/>
    <mergeCell ref="C30:H30"/>
    <mergeCell ref="C31:H31"/>
    <mergeCell ref="C32:H32"/>
    <mergeCell ref="B33:I33"/>
    <mergeCell ref="C23:H23"/>
    <mergeCell ref="I23:J23"/>
    <mergeCell ref="B24:J24"/>
    <mergeCell ref="B25:J25"/>
    <mergeCell ref="C26:H26"/>
    <mergeCell ref="C27:H27"/>
    <mergeCell ref="C20:H20"/>
    <mergeCell ref="I20:J20"/>
    <mergeCell ref="C21:H21"/>
    <mergeCell ref="I21:J21"/>
    <mergeCell ref="C22:H22"/>
    <mergeCell ref="I22:J22"/>
    <mergeCell ref="B16:C16"/>
    <mergeCell ref="D16:E16"/>
    <mergeCell ref="F16:J16"/>
    <mergeCell ref="B18:J18"/>
    <mergeCell ref="C19:H19"/>
    <mergeCell ref="I19:J19"/>
    <mergeCell ref="B14:J14"/>
    <mergeCell ref="B15:C15"/>
    <mergeCell ref="D15:E15"/>
    <mergeCell ref="F15:J15"/>
    <mergeCell ref="B7:J7"/>
    <mergeCell ref="B8:J8"/>
    <mergeCell ref="C9:H9"/>
    <mergeCell ref="I9:J9"/>
    <mergeCell ref="C10:H10"/>
    <mergeCell ref="I10:J10"/>
    <mergeCell ref="B1:J1"/>
    <mergeCell ref="B2:J2"/>
    <mergeCell ref="B3:J3"/>
    <mergeCell ref="B4:J4"/>
    <mergeCell ref="B5:J5"/>
    <mergeCell ref="B6:J6"/>
    <mergeCell ref="C11:H11"/>
    <mergeCell ref="I11:J11"/>
    <mergeCell ref="C12:H12"/>
    <mergeCell ref="I12:J12"/>
  </mergeCells>
  <hyperlinks>
    <hyperlink ref="B7" r:id="rId1" xr:uid="{00000000-0004-0000-0500-000000000000}"/>
  </hyperlinks>
  <pageMargins left="0.511811024" right="0.511811024" top="0.78740157499999996" bottom="0.78740157499999996" header="0" footer="0"/>
  <pageSetup scale="49" orientation="landscape" r:id="rId2"/>
  <rowBreaks count="1" manualBreakCount="1">
    <brk id="5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1000"/>
  <sheetViews>
    <sheetView showGridLines="0" view="pageBreakPreview" zoomScale="60" zoomScaleNormal="100" workbookViewId="0">
      <selection activeCell="I13" sqref="I1:I1048576"/>
    </sheetView>
  </sheetViews>
  <sheetFormatPr defaultColWidth="12.5703125" defaultRowHeight="15.75" customHeight="1" x14ac:dyDescent="0.25"/>
  <cols>
    <col min="1" max="1" width="7.5703125" style="219" customWidth="1"/>
    <col min="2" max="2" width="9.140625" style="219" customWidth="1"/>
    <col min="3" max="3" width="43.42578125" style="219" customWidth="1"/>
    <col min="4" max="7" width="7.5703125" style="219" customWidth="1"/>
    <col min="8" max="8" width="7.85546875" style="219" customWidth="1"/>
    <col min="9" max="9" width="10.85546875" style="219" customWidth="1"/>
    <col min="10" max="10" width="20.5703125" style="266" customWidth="1"/>
    <col min="11" max="26" width="7.5703125" style="219" customWidth="1"/>
    <col min="27" max="16384" width="12.5703125" style="219"/>
  </cols>
  <sheetData>
    <row r="1" spans="2:10" ht="14.25" customHeight="1" x14ac:dyDescent="0.2">
      <c r="B1" s="331" t="s">
        <v>334</v>
      </c>
      <c r="C1" s="332"/>
      <c r="D1" s="332"/>
      <c r="E1" s="332"/>
      <c r="F1" s="332"/>
      <c r="G1" s="332"/>
      <c r="H1" s="332"/>
      <c r="I1" s="332"/>
      <c r="J1" s="332"/>
    </row>
    <row r="2" spans="2:10" ht="14.25" customHeight="1" x14ac:dyDescent="0.2">
      <c r="B2" s="333" t="s">
        <v>335</v>
      </c>
      <c r="C2" s="332"/>
      <c r="D2" s="332"/>
      <c r="E2" s="332"/>
      <c r="F2" s="332"/>
      <c r="G2" s="332"/>
      <c r="H2" s="332"/>
      <c r="I2" s="332"/>
      <c r="J2" s="332"/>
    </row>
    <row r="3" spans="2:10" ht="14.25" customHeight="1" x14ac:dyDescent="0.2">
      <c r="B3" s="333" t="s">
        <v>336</v>
      </c>
      <c r="C3" s="332"/>
      <c r="D3" s="332"/>
      <c r="E3" s="332"/>
      <c r="F3" s="332"/>
      <c r="G3" s="332"/>
      <c r="H3" s="332"/>
      <c r="I3" s="332"/>
      <c r="J3" s="332"/>
    </row>
    <row r="4" spans="2:10" ht="14.25" customHeight="1" x14ac:dyDescent="0.2">
      <c r="B4" s="334"/>
      <c r="C4" s="332"/>
      <c r="D4" s="332"/>
      <c r="E4" s="332"/>
      <c r="F4" s="332"/>
      <c r="G4" s="332"/>
      <c r="H4" s="332"/>
      <c r="I4" s="332"/>
      <c r="J4" s="332"/>
    </row>
    <row r="5" spans="2:10" ht="14.25" customHeight="1" x14ac:dyDescent="0.2">
      <c r="B5" s="335"/>
      <c r="C5" s="332"/>
      <c r="D5" s="332"/>
      <c r="E5" s="332"/>
      <c r="F5" s="332"/>
      <c r="G5" s="332"/>
      <c r="H5" s="332"/>
      <c r="I5" s="332"/>
      <c r="J5" s="332"/>
    </row>
    <row r="6" spans="2:10" ht="14.25" customHeight="1" x14ac:dyDescent="0.2">
      <c r="B6" s="336" t="s">
        <v>468</v>
      </c>
      <c r="C6" s="332"/>
      <c r="D6" s="332"/>
      <c r="E6" s="332"/>
      <c r="F6" s="332"/>
      <c r="G6" s="332"/>
      <c r="H6" s="332"/>
      <c r="I6" s="332"/>
      <c r="J6" s="332"/>
    </row>
    <row r="7" spans="2:10" ht="14.25" customHeight="1" x14ac:dyDescent="0.2">
      <c r="B7" s="343" t="s">
        <v>339</v>
      </c>
      <c r="C7" s="344"/>
      <c r="D7" s="344"/>
      <c r="E7" s="344"/>
      <c r="F7" s="344"/>
      <c r="G7" s="344"/>
      <c r="H7" s="344"/>
      <c r="I7" s="344"/>
      <c r="J7" s="344"/>
    </row>
    <row r="8" spans="2:10" ht="14.25" customHeight="1" x14ac:dyDescent="0.2">
      <c r="B8" s="342" t="s">
        <v>340</v>
      </c>
      <c r="C8" s="338"/>
      <c r="D8" s="338"/>
      <c r="E8" s="338"/>
      <c r="F8" s="338"/>
      <c r="G8" s="338"/>
      <c r="H8" s="338"/>
      <c r="I8" s="338"/>
      <c r="J8" s="339"/>
    </row>
    <row r="9" spans="2:10" ht="14.25" customHeight="1" x14ac:dyDescent="0.2">
      <c r="B9" s="221" t="s">
        <v>341</v>
      </c>
      <c r="C9" s="337" t="s">
        <v>342</v>
      </c>
      <c r="D9" s="338"/>
      <c r="E9" s="338"/>
      <c r="F9" s="338"/>
      <c r="G9" s="338"/>
      <c r="H9" s="339"/>
      <c r="I9" s="345"/>
      <c r="J9" s="339"/>
    </row>
    <row r="10" spans="2:10" ht="14.25" customHeight="1" x14ac:dyDescent="0.2">
      <c r="B10" s="221" t="s">
        <v>343</v>
      </c>
      <c r="C10" s="337" t="s">
        <v>344</v>
      </c>
      <c r="D10" s="338"/>
      <c r="E10" s="338"/>
      <c r="F10" s="338"/>
      <c r="G10" s="338"/>
      <c r="H10" s="339"/>
      <c r="I10" s="341" t="s">
        <v>345</v>
      </c>
      <c r="J10" s="339"/>
    </row>
    <row r="11" spans="2:10" ht="14.25" customHeight="1" x14ac:dyDescent="0.2">
      <c r="B11" s="221" t="s">
        <v>346</v>
      </c>
      <c r="C11" s="337" t="s">
        <v>347</v>
      </c>
      <c r="D11" s="338"/>
      <c r="E11" s="338"/>
      <c r="F11" s="338"/>
      <c r="G11" s="338"/>
      <c r="H11" s="339"/>
      <c r="I11" s="340">
        <v>2023</v>
      </c>
      <c r="J11" s="339"/>
    </row>
    <row r="12" spans="2:10" ht="14.25" customHeight="1" x14ac:dyDescent="0.2">
      <c r="B12" s="221" t="s">
        <v>348</v>
      </c>
      <c r="C12" s="337" t="s">
        <v>349</v>
      </c>
      <c r="D12" s="338"/>
      <c r="E12" s="338"/>
      <c r="F12" s="338"/>
      <c r="G12" s="338"/>
      <c r="H12" s="339"/>
      <c r="I12" s="341">
        <v>12</v>
      </c>
      <c r="J12" s="339"/>
    </row>
    <row r="13" spans="2:10" ht="14.25" customHeight="1" x14ac:dyDescent="0.2">
      <c r="B13" s="220"/>
      <c r="C13" s="223"/>
      <c r="D13" s="223"/>
      <c r="E13" s="223"/>
      <c r="F13" s="223"/>
      <c r="G13" s="223"/>
      <c r="H13" s="223"/>
      <c r="I13" s="220"/>
      <c r="J13" s="224"/>
    </row>
    <row r="14" spans="2:10" ht="14.25" customHeight="1" x14ac:dyDescent="0.2">
      <c r="B14" s="342" t="s">
        <v>350</v>
      </c>
      <c r="C14" s="338"/>
      <c r="D14" s="338"/>
      <c r="E14" s="338"/>
      <c r="F14" s="338"/>
      <c r="G14" s="338"/>
      <c r="H14" s="338"/>
      <c r="I14" s="338"/>
      <c r="J14" s="339"/>
    </row>
    <row r="15" spans="2:10" ht="14.25" customHeight="1" x14ac:dyDescent="0.2">
      <c r="B15" s="341" t="s">
        <v>351</v>
      </c>
      <c r="C15" s="339"/>
      <c r="D15" s="341" t="s">
        <v>352</v>
      </c>
      <c r="E15" s="339"/>
      <c r="F15" s="341" t="s">
        <v>353</v>
      </c>
      <c r="G15" s="338"/>
      <c r="H15" s="338"/>
      <c r="I15" s="338"/>
      <c r="J15" s="339"/>
    </row>
    <row r="16" spans="2:10" ht="14.25" customHeight="1" x14ac:dyDescent="0.2">
      <c r="B16" s="341" t="s">
        <v>354</v>
      </c>
      <c r="C16" s="339"/>
      <c r="D16" s="341" t="s">
        <v>355</v>
      </c>
      <c r="E16" s="339"/>
      <c r="F16" s="341"/>
      <c r="G16" s="338"/>
      <c r="H16" s="338"/>
      <c r="I16" s="338"/>
      <c r="J16" s="339"/>
    </row>
    <row r="17" spans="2:10" ht="14.25" customHeight="1" x14ac:dyDescent="0.2">
      <c r="B17" s="220"/>
      <c r="C17" s="223"/>
      <c r="D17" s="223"/>
      <c r="E17" s="223"/>
      <c r="F17" s="223"/>
      <c r="G17" s="223"/>
      <c r="H17" s="223"/>
      <c r="I17" s="220"/>
      <c r="J17" s="224"/>
    </row>
    <row r="18" spans="2:10" ht="14.25" customHeight="1" x14ac:dyDescent="0.2">
      <c r="B18" s="342" t="s">
        <v>356</v>
      </c>
      <c r="C18" s="338"/>
      <c r="D18" s="338"/>
      <c r="E18" s="338"/>
      <c r="F18" s="338"/>
      <c r="G18" s="338"/>
      <c r="H18" s="338"/>
      <c r="I18" s="338"/>
      <c r="J18" s="339"/>
    </row>
    <row r="19" spans="2:10" ht="14.25" customHeight="1" x14ac:dyDescent="0.2">
      <c r="B19" s="221">
        <v>1</v>
      </c>
      <c r="C19" s="337" t="s">
        <v>357</v>
      </c>
      <c r="D19" s="338"/>
      <c r="E19" s="338"/>
      <c r="F19" s="338"/>
      <c r="G19" s="338"/>
      <c r="H19" s="339"/>
      <c r="I19" s="341" t="s">
        <v>273</v>
      </c>
      <c r="J19" s="339"/>
    </row>
    <row r="20" spans="2:10" ht="14.25" customHeight="1" x14ac:dyDescent="0.2">
      <c r="B20" s="221">
        <v>2</v>
      </c>
      <c r="C20" s="337" t="s">
        <v>358</v>
      </c>
      <c r="D20" s="338"/>
      <c r="E20" s="338"/>
      <c r="F20" s="338"/>
      <c r="G20" s="338"/>
      <c r="H20" s="339"/>
      <c r="I20" s="341"/>
      <c r="J20" s="339"/>
    </row>
    <row r="21" spans="2:10" ht="14.25" customHeight="1" x14ac:dyDescent="0.2">
      <c r="B21" s="221">
        <v>3</v>
      </c>
      <c r="C21" s="337" t="s">
        <v>359</v>
      </c>
      <c r="D21" s="338"/>
      <c r="E21" s="338"/>
      <c r="F21" s="338"/>
      <c r="G21" s="338"/>
      <c r="H21" s="339"/>
      <c r="I21" s="346">
        <v>1515.92</v>
      </c>
      <c r="J21" s="347"/>
    </row>
    <row r="22" spans="2:10" ht="14.25" customHeight="1" x14ac:dyDescent="0.2">
      <c r="B22" s="221">
        <v>4</v>
      </c>
      <c r="C22" s="337" t="s">
        <v>361</v>
      </c>
      <c r="D22" s="338"/>
      <c r="E22" s="338"/>
      <c r="F22" s="338"/>
      <c r="G22" s="338"/>
      <c r="H22" s="339"/>
      <c r="I22" s="341" t="s">
        <v>273</v>
      </c>
      <c r="J22" s="339"/>
    </row>
    <row r="23" spans="2:10" ht="14.25" customHeight="1" x14ac:dyDescent="0.2">
      <c r="B23" s="221">
        <v>5</v>
      </c>
      <c r="C23" s="337" t="s">
        <v>362</v>
      </c>
      <c r="D23" s="338"/>
      <c r="E23" s="338"/>
      <c r="F23" s="338"/>
      <c r="G23" s="338"/>
      <c r="H23" s="339"/>
      <c r="I23" s="345">
        <v>44927</v>
      </c>
      <c r="J23" s="339"/>
    </row>
    <row r="24" spans="2:10" ht="14.25" customHeight="1" x14ac:dyDescent="0.2">
      <c r="B24" s="335"/>
      <c r="C24" s="332"/>
      <c r="D24" s="332"/>
      <c r="E24" s="332"/>
      <c r="F24" s="332"/>
      <c r="G24" s="332"/>
      <c r="H24" s="332"/>
      <c r="I24" s="332"/>
      <c r="J24" s="332"/>
    </row>
    <row r="25" spans="2:10" ht="14.25" customHeight="1" x14ac:dyDescent="0.2">
      <c r="B25" s="351" t="s">
        <v>363</v>
      </c>
      <c r="C25" s="338"/>
      <c r="D25" s="338"/>
      <c r="E25" s="338"/>
      <c r="F25" s="338"/>
      <c r="G25" s="338"/>
      <c r="H25" s="338"/>
      <c r="I25" s="338"/>
      <c r="J25" s="339"/>
    </row>
    <row r="26" spans="2:10" ht="14.25" customHeight="1" x14ac:dyDescent="0.2">
      <c r="B26" s="225">
        <v>1</v>
      </c>
      <c r="C26" s="350" t="s">
        <v>364</v>
      </c>
      <c r="D26" s="338"/>
      <c r="E26" s="338"/>
      <c r="F26" s="338"/>
      <c r="G26" s="338"/>
      <c r="H26" s="339"/>
      <c r="I26" s="225" t="s">
        <v>365</v>
      </c>
      <c r="J26" s="268" t="s">
        <v>366</v>
      </c>
    </row>
    <row r="27" spans="2:10" ht="14.25" customHeight="1" x14ac:dyDescent="0.2">
      <c r="B27" s="225" t="s">
        <v>341</v>
      </c>
      <c r="C27" s="337" t="s">
        <v>367</v>
      </c>
      <c r="D27" s="338"/>
      <c r="E27" s="338"/>
      <c r="F27" s="338"/>
      <c r="G27" s="338"/>
      <c r="H27" s="339"/>
      <c r="I27" s="238"/>
      <c r="J27" s="269">
        <v>1515.92</v>
      </c>
    </row>
    <row r="28" spans="2:10" ht="14.25" customHeight="1" x14ac:dyDescent="0.2">
      <c r="B28" s="225" t="s">
        <v>343</v>
      </c>
      <c r="C28" s="337" t="s">
        <v>368</v>
      </c>
      <c r="D28" s="338"/>
      <c r="E28" s="338"/>
      <c r="F28" s="338"/>
      <c r="G28" s="338"/>
      <c r="H28" s="339"/>
      <c r="I28" s="229"/>
      <c r="J28" s="270">
        <v>0</v>
      </c>
    </row>
    <row r="29" spans="2:10" ht="14.25" customHeight="1" x14ac:dyDescent="0.2">
      <c r="B29" s="225" t="s">
        <v>346</v>
      </c>
      <c r="C29" s="337" t="s">
        <v>369</v>
      </c>
      <c r="D29" s="338"/>
      <c r="E29" s="338"/>
      <c r="F29" s="338"/>
      <c r="G29" s="338"/>
      <c r="H29" s="339"/>
      <c r="I29" s="229"/>
      <c r="J29" s="228">
        <v>0</v>
      </c>
    </row>
    <row r="30" spans="2:10" ht="14.25" customHeight="1" x14ac:dyDescent="0.2">
      <c r="B30" s="225" t="s">
        <v>348</v>
      </c>
      <c r="C30" s="337" t="s">
        <v>370</v>
      </c>
      <c r="D30" s="338"/>
      <c r="E30" s="338"/>
      <c r="F30" s="338"/>
      <c r="G30" s="338"/>
      <c r="H30" s="339"/>
      <c r="I30" s="229"/>
      <c r="J30" s="228">
        <v>0</v>
      </c>
    </row>
    <row r="31" spans="2:10" ht="14.25" customHeight="1" x14ac:dyDescent="0.2">
      <c r="B31" s="225" t="s">
        <v>371</v>
      </c>
      <c r="C31" s="337" t="s">
        <v>372</v>
      </c>
      <c r="D31" s="338"/>
      <c r="E31" s="338"/>
      <c r="F31" s="338"/>
      <c r="G31" s="338"/>
      <c r="H31" s="339"/>
      <c r="I31" s="229"/>
      <c r="J31" s="228">
        <v>0</v>
      </c>
    </row>
    <row r="32" spans="2:10" ht="14.25" customHeight="1" x14ac:dyDescent="0.2">
      <c r="B32" s="225" t="s">
        <v>373</v>
      </c>
      <c r="C32" s="337" t="s">
        <v>374</v>
      </c>
      <c r="D32" s="338"/>
      <c r="E32" s="338"/>
      <c r="F32" s="338"/>
      <c r="G32" s="338"/>
      <c r="H32" s="339"/>
      <c r="I32" s="229"/>
      <c r="J32" s="228">
        <v>0</v>
      </c>
    </row>
    <row r="33" spans="2:10" ht="14.25" customHeight="1" x14ac:dyDescent="0.2">
      <c r="B33" s="350" t="s">
        <v>375</v>
      </c>
      <c r="C33" s="338"/>
      <c r="D33" s="338"/>
      <c r="E33" s="338"/>
      <c r="F33" s="338"/>
      <c r="G33" s="338"/>
      <c r="H33" s="338"/>
      <c r="I33" s="339"/>
      <c r="J33" s="230">
        <f>SUM(J27:J32)</f>
        <v>1515.92</v>
      </c>
    </row>
    <row r="34" spans="2:10" ht="14.25" customHeight="1" x14ac:dyDescent="0.2">
      <c r="B34" s="218"/>
      <c r="C34" s="218"/>
      <c r="D34" s="218"/>
      <c r="E34" s="218"/>
      <c r="F34" s="218"/>
      <c r="G34" s="218"/>
      <c r="H34" s="218"/>
      <c r="I34" s="218"/>
      <c r="J34" s="231"/>
    </row>
    <row r="35" spans="2:10" ht="14.25" customHeight="1" x14ac:dyDescent="0.2">
      <c r="B35" s="351" t="s">
        <v>376</v>
      </c>
      <c r="C35" s="338"/>
      <c r="D35" s="338"/>
      <c r="E35" s="338"/>
      <c r="F35" s="338"/>
      <c r="G35" s="338"/>
      <c r="H35" s="338"/>
      <c r="I35" s="338"/>
      <c r="J35" s="339"/>
    </row>
    <row r="36" spans="2:10" ht="14.25" customHeight="1" x14ac:dyDescent="0.2">
      <c r="B36" s="352" t="s">
        <v>377</v>
      </c>
      <c r="C36" s="338"/>
      <c r="D36" s="338"/>
      <c r="E36" s="338"/>
      <c r="F36" s="338"/>
      <c r="G36" s="338"/>
      <c r="H36" s="339"/>
      <c r="I36" s="232" t="s">
        <v>365</v>
      </c>
      <c r="J36" s="233" t="s">
        <v>366</v>
      </c>
    </row>
    <row r="37" spans="2:10" ht="14.25" customHeight="1" x14ac:dyDescent="0.2">
      <c r="B37" s="225" t="s">
        <v>341</v>
      </c>
      <c r="C37" s="337" t="s">
        <v>378</v>
      </c>
      <c r="D37" s="338"/>
      <c r="E37" s="338"/>
      <c r="F37" s="338"/>
      <c r="G37" s="338"/>
      <c r="H37" s="339"/>
      <c r="I37" s="229">
        <v>8.3333000000000004E-2</v>
      </c>
      <c r="J37" s="228">
        <f t="shared" ref="J37:J38" si="0">TRUNC($J$33*I37,2)</f>
        <v>126.32</v>
      </c>
    </row>
    <row r="38" spans="2:10" ht="14.25" customHeight="1" x14ac:dyDescent="0.2">
      <c r="B38" s="225" t="s">
        <v>343</v>
      </c>
      <c r="C38" s="337" t="s">
        <v>379</v>
      </c>
      <c r="D38" s="338"/>
      <c r="E38" s="338"/>
      <c r="F38" s="338"/>
      <c r="G38" s="338"/>
      <c r="H38" s="339"/>
      <c r="I38" s="234">
        <v>0.121</v>
      </c>
      <c r="J38" s="228">
        <f t="shared" si="0"/>
        <v>183.42</v>
      </c>
    </row>
    <row r="39" spans="2:10" ht="14.25" customHeight="1" x14ac:dyDescent="0.2">
      <c r="B39" s="350" t="s">
        <v>380</v>
      </c>
      <c r="C39" s="338"/>
      <c r="D39" s="338"/>
      <c r="E39" s="338"/>
      <c r="F39" s="338"/>
      <c r="G39" s="338"/>
      <c r="H39" s="339"/>
      <c r="I39" s="235">
        <f t="shared" ref="I39:J39" si="1">SUM(I37:I38)</f>
        <v>0.20433299999999999</v>
      </c>
      <c r="J39" s="230">
        <f t="shared" si="1"/>
        <v>309.74</v>
      </c>
    </row>
    <row r="40" spans="2:10" ht="14.25" customHeight="1" x14ac:dyDescent="0.2">
      <c r="B40" s="353"/>
      <c r="C40" s="354"/>
      <c r="D40" s="354"/>
      <c r="E40" s="354"/>
      <c r="F40" s="354"/>
      <c r="G40" s="354"/>
      <c r="H40" s="354"/>
      <c r="I40" s="354"/>
      <c r="J40" s="354"/>
    </row>
    <row r="41" spans="2:10" ht="14.25" customHeight="1" x14ac:dyDescent="0.2">
      <c r="B41" s="352" t="s">
        <v>381</v>
      </c>
      <c r="C41" s="338"/>
      <c r="D41" s="338"/>
      <c r="E41" s="338"/>
      <c r="F41" s="338"/>
      <c r="G41" s="338"/>
      <c r="H41" s="339"/>
      <c r="I41" s="232" t="s">
        <v>365</v>
      </c>
      <c r="J41" s="233" t="s">
        <v>366</v>
      </c>
    </row>
    <row r="42" spans="2:10" ht="14.25" customHeight="1" x14ac:dyDescent="0.2">
      <c r="B42" s="225" t="s">
        <v>341</v>
      </c>
      <c r="C42" s="337" t="s">
        <v>382</v>
      </c>
      <c r="D42" s="338"/>
      <c r="E42" s="338"/>
      <c r="F42" s="338"/>
      <c r="G42" s="338"/>
      <c r="H42" s="339"/>
      <c r="I42" s="229">
        <v>0.2</v>
      </c>
      <c r="J42" s="228">
        <f t="shared" ref="J42:J49" si="2">I42*$J$33</f>
        <v>303.18400000000003</v>
      </c>
    </row>
    <row r="43" spans="2:10" ht="14.25" customHeight="1" x14ac:dyDescent="0.2">
      <c r="B43" s="225" t="s">
        <v>343</v>
      </c>
      <c r="C43" s="337" t="s">
        <v>383</v>
      </c>
      <c r="D43" s="338"/>
      <c r="E43" s="338"/>
      <c r="F43" s="338"/>
      <c r="G43" s="338"/>
      <c r="H43" s="339"/>
      <c r="I43" s="229">
        <v>2.5000000000000001E-2</v>
      </c>
      <c r="J43" s="228">
        <f t="shared" si="2"/>
        <v>37.898000000000003</v>
      </c>
    </row>
    <row r="44" spans="2:10" ht="14.25" customHeight="1" x14ac:dyDescent="0.2">
      <c r="B44" s="225" t="s">
        <v>346</v>
      </c>
      <c r="C44" s="337" t="s">
        <v>384</v>
      </c>
      <c r="D44" s="338"/>
      <c r="E44" s="338"/>
      <c r="F44" s="338"/>
      <c r="G44" s="338"/>
      <c r="H44" s="339"/>
      <c r="I44" s="229">
        <v>0.03</v>
      </c>
      <c r="J44" s="228">
        <f t="shared" si="2"/>
        <v>45.477600000000002</v>
      </c>
    </row>
    <row r="45" spans="2:10" ht="14.25" customHeight="1" x14ac:dyDescent="0.2">
      <c r="B45" s="225" t="s">
        <v>348</v>
      </c>
      <c r="C45" s="337" t="s">
        <v>385</v>
      </c>
      <c r="D45" s="338"/>
      <c r="E45" s="338"/>
      <c r="F45" s="338"/>
      <c r="G45" s="338"/>
      <c r="H45" s="339"/>
      <c r="I45" s="229">
        <v>1.4999999999999999E-2</v>
      </c>
      <c r="J45" s="228">
        <f t="shared" si="2"/>
        <v>22.738800000000001</v>
      </c>
    </row>
    <row r="46" spans="2:10" ht="14.25" customHeight="1" x14ac:dyDescent="0.2">
      <c r="B46" s="225" t="s">
        <v>371</v>
      </c>
      <c r="C46" s="337" t="s">
        <v>386</v>
      </c>
      <c r="D46" s="338"/>
      <c r="E46" s="338"/>
      <c r="F46" s="338"/>
      <c r="G46" s="338"/>
      <c r="H46" s="339"/>
      <c r="I46" s="229">
        <v>0.01</v>
      </c>
      <c r="J46" s="228">
        <f t="shared" si="2"/>
        <v>15.1592</v>
      </c>
    </row>
    <row r="47" spans="2:10" ht="14.25" customHeight="1" x14ac:dyDescent="0.2">
      <c r="B47" s="225" t="s">
        <v>373</v>
      </c>
      <c r="C47" s="337" t="s">
        <v>387</v>
      </c>
      <c r="D47" s="338"/>
      <c r="E47" s="338"/>
      <c r="F47" s="338"/>
      <c r="G47" s="338"/>
      <c r="H47" s="339"/>
      <c r="I47" s="229">
        <v>6.0000000000000001E-3</v>
      </c>
      <c r="J47" s="228">
        <f t="shared" si="2"/>
        <v>9.0955200000000005</v>
      </c>
    </row>
    <row r="48" spans="2:10" ht="14.25" customHeight="1" x14ac:dyDescent="0.2">
      <c r="B48" s="225" t="s">
        <v>388</v>
      </c>
      <c r="C48" s="337" t="s">
        <v>389</v>
      </c>
      <c r="D48" s="338"/>
      <c r="E48" s="338"/>
      <c r="F48" s="338"/>
      <c r="G48" s="338"/>
      <c r="H48" s="339"/>
      <c r="I48" s="229">
        <v>2E-3</v>
      </c>
      <c r="J48" s="228">
        <f t="shared" si="2"/>
        <v>3.0318400000000003</v>
      </c>
    </row>
    <row r="49" spans="2:12" ht="14.25" customHeight="1" x14ac:dyDescent="0.2">
      <c r="B49" s="225" t="s">
        <v>390</v>
      </c>
      <c r="C49" s="337" t="s">
        <v>391</v>
      </c>
      <c r="D49" s="338"/>
      <c r="E49" s="338"/>
      <c r="F49" s="338"/>
      <c r="G49" s="338"/>
      <c r="H49" s="339"/>
      <c r="I49" s="229">
        <v>0.08</v>
      </c>
      <c r="J49" s="228">
        <f t="shared" si="2"/>
        <v>121.2736</v>
      </c>
    </row>
    <row r="50" spans="2:12" ht="14.25" customHeight="1" x14ac:dyDescent="0.2">
      <c r="B50" s="350" t="s">
        <v>392</v>
      </c>
      <c r="C50" s="338"/>
      <c r="D50" s="338"/>
      <c r="E50" s="338"/>
      <c r="F50" s="338"/>
      <c r="G50" s="338"/>
      <c r="H50" s="339"/>
      <c r="I50" s="235">
        <f t="shared" ref="I50:J50" si="3">SUM(I42:I49)</f>
        <v>0.36800000000000005</v>
      </c>
      <c r="J50" s="230">
        <f t="shared" si="3"/>
        <v>557.85856000000013</v>
      </c>
    </row>
    <row r="51" spans="2:12" ht="14.25" customHeight="1" x14ac:dyDescent="0.2">
      <c r="B51" s="356"/>
      <c r="C51" s="338"/>
      <c r="D51" s="338"/>
      <c r="E51" s="338"/>
      <c r="F51" s="338"/>
      <c r="G51" s="338"/>
      <c r="H51" s="338"/>
      <c r="I51" s="338"/>
      <c r="J51" s="338"/>
    </row>
    <row r="52" spans="2:12" ht="14.25" customHeight="1" x14ac:dyDescent="0.2">
      <c r="B52" s="352" t="s">
        <v>393</v>
      </c>
      <c r="C52" s="338"/>
      <c r="D52" s="338"/>
      <c r="E52" s="338"/>
      <c r="F52" s="338"/>
      <c r="G52" s="338"/>
      <c r="H52" s="339"/>
      <c r="I52" s="237"/>
      <c r="J52" s="233" t="s">
        <v>366</v>
      </c>
    </row>
    <row r="53" spans="2:12" ht="14.25" customHeight="1" x14ac:dyDescent="0.2">
      <c r="B53" s="225" t="s">
        <v>341</v>
      </c>
      <c r="C53" s="355" t="s">
        <v>394</v>
      </c>
      <c r="D53" s="338"/>
      <c r="E53" s="338"/>
      <c r="F53" s="338"/>
      <c r="G53" s="338"/>
      <c r="H53" s="339"/>
      <c r="I53" s="221" t="s">
        <v>395</v>
      </c>
      <c r="J53" s="239">
        <f>(5.5*44)-L53</f>
        <v>151.04480000000001</v>
      </c>
      <c r="L53" s="287">
        <f>J33*6%</f>
        <v>90.955200000000005</v>
      </c>
    </row>
    <row r="54" spans="2:12" ht="14.25" customHeight="1" x14ac:dyDescent="0.2">
      <c r="B54" s="225" t="s">
        <v>343</v>
      </c>
      <c r="C54" s="355" t="s">
        <v>396</v>
      </c>
      <c r="D54" s="338"/>
      <c r="E54" s="338"/>
      <c r="F54" s="338"/>
      <c r="G54" s="338"/>
      <c r="H54" s="339"/>
      <c r="I54" s="221" t="s">
        <v>395</v>
      </c>
      <c r="J54" s="239">
        <f>40.5*22</f>
        <v>891</v>
      </c>
    </row>
    <row r="55" spans="2:12" ht="14.25" customHeight="1" x14ac:dyDescent="0.2">
      <c r="B55" s="225" t="s">
        <v>346</v>
      </c>
      <c r="C55" s="337" t="s">
        <v>397</v>
      </c>
      <c r="D55" s="338"/>
      <c r="E55" s="338"/>
      <c r="F55" s="338"/>
      <c r="G55" s="338"/>
      <c r="H55" s="339"/>
      <c r="I55" s="221" t="s">
        <v>395</v>
      </c>
      <c r="J55" s="239">
        <v>0</v>
      </c>
    </row>
    <row r="56" spans="2:12" ht="14.25" customHeight="1" x14ac:dyDescent="0.2">
      <c r="B56" s="225" t="s">
        <v>348</v>
      </c>
      <c r="C56" s="355" t="s">
        <v>398</v>
      </c>
      <c r="D56" s="338"/>
      <c r="E56" s="338"/>
      <c r="F56" s="338"/>
      <c r="G56" s="338"/>
      <c r="H56" s="339"/>
      <c r="I56" s="221" t="s">
        <v>395</v>
      </c>
      <c r="J56" s="241" t="s">
        <v>399</v>
      </c>
    </row>
    <row r="57" spans="2:12" ht="14.25" customHeight="1" x14ac:dyDescent="0.2">
      <c r="B57" s="225" t="s">
        <v>371</v>
      </c>
      <c r="C57" s="337" t="s">
        <v>400</v>
      </c>
      <c r="D57" s="338"/>
      <c r="E57" s="338"/>
      <c r="F57" s="338"/>
      <c r="G57" s="338"/>
      <c r="H57" s="339"/>
      <c r="I57" s="221" t="s">
        <v>395</v>
      </c>
      <c r="J57" s="239">
        <v>0</v>
      </c>
    </row>
    <row r="58" spans="2:12" ht="14.25" customHeight="1" x14ac:dyDescent="0.2">
      <c r="B58" s="225" t="s">
        <v>373</v>
      </c>
      <c r="C58" s="355" t="s">
        <v>374</v>
      </c>
      <c r="D58" s="338"/>
      <c r="E58" s="338"/>
      <c r="F58" s="338"/>
      <c r="G58" s="338"/>
      <c r="H58" s="339"/>
      <c r="I58" s="221" t="s">
        <v>395</v>
      </c>
      <c r="J58" s="239">
        <v>0</v>
      </c>
    </row>
    <row r="59" spans="2:12" ht="14.25" customHeight="1" x14ac:dyDescent="0.2">
      <c r="B59" s="350" t="s">
        <v>401</v>
      </c>
      <c r="C59" s="338"/>
      <c r="D59" s="338"/>
      <c r="E59" s="338"/>
      <c r="F59" s="338"/>
      <c r="G59" s="338"/>
      <c r="H59" s="338"/>
      <c r="I59" s="339"/>
      <c r="J59" s="230">
        <f>SUM(J53:J58)</f>
        <v>1042.0448000000001</v>
      </c>
    </row>
    <row r="60" spans="2:12" ht="14.25" customHeight="1" x14ac:dyDescent="0.2">
      <c r="B60" s="356"/>
      <c r="C60" s="338"/>
      <c r="D60" s="338"/>
      <c r="E60" s="338"/>
      <c r="F60" s="338"/>
      <c r="G60" s="338"/>
      <c r="H60" s="338"/>
      <c r="I60" s="338"/>
      <c r="J60" s="338"/>
    </row>
    <row r="61" spans="2:12" ht="14.25" customHeight="1" x14ac:dyDescent="0.2">
      <c r="B61" s="342" t="s">
        <v>402</v>
      </c>
      <c r="C61" s="338"/>
      <c r="D61" s="338"/>
      <c r="E61" s="338"/>
      <c r="F61" s="338"/>
      <c r="G61" s="338"/>
      <c r="H61" s="338"/>
      <c r="I61" s="338"/>
      <c r="J61" s="339"/>
    </row>
    <row r="62" spans="2:12" ht="14.25" customHeight="1" x14ac:dyDescent="0.2">
      <c r="B62" s="350" t="s">
        <v>403</v>
      </c>
      <c r="C62" s="338"/>
      <c r="D62" s="338"/>
      <c r="E62" s="338"/>
      <c r="F62" s="338"/>
      <c r="G62" s="338"/>
      <c r="H62" s="338"/>
      <c r="I62" s="339"/>
      <c r="J62" s="226" t="s">
        <v>366</v>
      </c>
    </row>
    <row r="63" spans="2:12" ht="14.25" customHeight="1" x14ac:dyDescent="0.2">
      <c r="B63" s="225" t="s">
        <v>404</v>
      </c>
      <c r="C63" s="337" t="s">
        <v>405</v>
      </c>
      <c r="D63" s="338"/>
      <c r="E63" s="338"/>
      <c r="F63" s="338"/>
      <c r="G63" s="338"/>
      <c r="H63" s="338"/>
      <c r="I63" s="339"/>
      <c r="J63" s="228">
        <f>J39</f>
        <v>309.74</v>
      </c>
    </row>
    <row r="64" spans="2:12" ht="14.25" customHeight="1" x14ac:dyDescent="0.2">
      <c r="B64" s="225" t="s">
        <v>406</v>
      </c>
      <c r="C64" s="337" t="s">
        <v>407</v>
      </c>
      <c r="D64" s="338"/>
      <c r="E64" s="338"/>
      <c r="F64" s="338"/>
      <c r="G64" s="338"/>
      <c r="H64" s="338"/>
      <c r="I64" s="339"/>
      <c r="J64" s="228">
        <f>J50</f>
        <v>557.85856000000013</v>
      </c>
    </row>
    <row r="65" spans="2:10" ht="14.25" customHeight="1" x14ac:dyDescent="0.2">
      <c r="B65" s="225" t="s">
        <v>408</v>
      </c>
      <c r="C65" s="337" t="s">
        <v>409</v>
      </c>
      <c r="D65" s="338"/>
      <c r="E65" s="338"/>
      <c r="F65" s="338"/>
      <c r="G65" s="338"/>
      <c r="H65" s="338"/>
      <c r="I65" s="339"/>
      <c r="J65" s="228">
        <f>J59</f>
        <v>1042.0448000000001</v>
      </c>
    </row>
    <row r="66" spans="2:10" ht="14.25" customHeight="1" x14ac:dyDescent="0.2">
      <c r="B66" s="350" t="s">
        <v>410</v>
      </c>
      <c r="C66" s="338"/>
      <c r="D66" s="338"/>
      <c r="E66" s="338"/>
      <c r="F66" s="338"/>
      <c r="G66" s="338"/>
      <c r="H66" s="338"/>
      <c r="I66" s="339"/>
      <c r="J66" s="230">
        <f>SUM(J63:J65)</f>
        <v>1909.6433600000003</v>
      </c>
    </row>
    <row r="67" spans="2:10" ht="14.25" customHeight="1" x14ac:dyDescent="0.2">
      <c r="B67" s="357"/>
      <c r="C67" s="358"/>
      <c r="D67" s="358"/>
      <c r="E67" s="358"/>
      <c r="F67" s="358"/>
      <c r="G67" s="358"/>
      <c r="H67" s="358"/>
      <c r="I67" s="358"/>
      <c r="J67" s="358"/>
    </row>
    <row r="68" spans="2:10" ht="14.25" customHeight="1" x14ac:dyDescent="0.2">
      <c r="B68" s="351" t="s">
        <v>411</v>
      </c>
      <c r="C68" s="338"/>
      <c r="D68" s="338"/>
      <c r="E68" s="338"/>
      <c r="F68" s="338"/>
      <c r="G68" s="338"/>
      <c r="H68" s="338"/>
      <c r="I68" s="338"/>
      <c r="J68" s="339"/>
    </row>
    <row r="69" spans="2:10" ht="14.25" customHeight="1" x14ac:dyDescent="0.2">
      <c r="B69" s="225">
        <v>3</v>
      </c>
      <c r="C69" s="350" t="s">
        <v>412</v>
      </c>
      <c r="D69" s="338"/>
      <c r="E69" s="338"/>
      <c r="F69" s="338"/>
      <c r="G69" s="338"/>
      <c r="H69" s="339"/>
      <c r="I69" s="225" t="s">
        <v>365</v>
      </c>
      <c r="J69" s="226" t="s">
        <v>366</v>
      </c>
    </row>
    <row r="70" spans="2:10" ht="14.25" customHeight="1" x14ac:dyDescent="0.2">
      <c r="B70" s="225" t="s">
        <v>341</v>
      </c>
      <c r="C70" s="337" t="s">
        <v>413</v>
      </c>
      <c r="D70" s="338"/>
      <c r="E70" s="338"/>
      <c r="F70" s="338"/>
      <c r="G70" s="338"/>
      <c r="H70" s="339"/>
      <c r="I70" s="229">
        <f>(1/12)*5%</f>
        <v>4.1666666666666666E-3</v>
      </c>
      <c r="J70" s="228">
        <f t="shared" ref="J70:J74" si="4">TRUNC(I70*$J$33,2)</f>
        <v>6.31</v>
      </c>
    </row>
    <row r="71" spans="2:10" ht="14.25" customHeight="1" x14ac:dyDescent="0.2">
      <c r="B71" s="225" t="s">
        <v>343</v>
      </c>
      <c r="C71" s="337" t="s">
        <v>414</v>
      </c>
      <c r="D71" s="338"/>
      <c r="E71" s="338"/>
      <c r="F71" s="338"/>
      <c r="G71" s="338"/>
      <c r="H71" s="339"/>
      <c r="I71" s="229">
        <f>I49*I70</f>
        <v>3.3333333333333332E-4</v>
      </c>
      <c r="J71" s="228">
        <f t="shared" si="4"/>
        <v>0.5</v>
      </c>
    </row>
    <row r="72" spans="2:10" ht="14.25" customHeight="1" x14ac:dyDescent="0.2">
      <c r="B72" s="225" t="s">
        <v>346</v>
      </c>
      <c r="C72" s="337" t="s">
        <v>415</v>
      </c>
      <c r="D72" s="338"/>
      <c r="E72" s="338"/>
      <c r="F72" s="338"/>
      <c r="G72" s="338"/>
      <c r="H72" s="339"/>
      <c r="I72" s="229">
        <f>((7/30)/12)</f>
        <v>1.9444444444444445E-2</v>
      </c>
      <c r="J72" s="228">
        <f t="shared" si="4"/>
        <v>29.47</v>
      </c>
    </row>
    <row r="73" spans="2:10" ht="14.25" customHeight="1" x14ac:dyDescent="0.2">
      <c r="B73" s="225" t="s">
        <v>348</v>
      </c>
      <c r="C73" s="337" t="s">
        <v>416</v>
      </c>
      <c r="D73" s="338"/>
      <c r="E73" s="338"/>
      <c r="F73" s="338"/>
      <c r="G73" s="338"/>
      <c r="H73" s="339"/>
      <c r="I73" s="234">
        <f>I50*I72</f>
        <v>7.1555555555555565E-3</v>
      </c>
      <c r="J73" s="228">
        <f t="shared" si="4"/>
        <v>10.84</v>
      </c>
    </row>
    <row r="74" spans="2:10" ht="14.25" customHeight="1" x14ac:dyDescent="0.2">
      <c r="B74" s="225" t="s">
        <v>371</v>
      </c>
      <c r="C74" s="359" t="s">
        <v>417</v>
      </c>
      <c r="D74" s="338"/>
      <c r="E74" s="338"/>
      <c r="F74" s="338"/>
      <c r="G74" s="338"/>
      <c r="H74" s="339"/>
      <c r="I74" s="229">
        <v>0.04</v>
      </c>
      <c r="J74" s="228">
        <f t="shared" si="4"/>
        <v>60.63</v>
      </c>
    </row>
    <row r="75" spans="2:10" ht="14.25" customHeight="1" x14ac:dyDescent="0.2">
      <c r="B75" s="350" t="s">
        <v>418</v>
      </c>
      <c r="C75" s="338"/>
      <c r="D75" s="338"/>
      <c r="E75" s="338"/>
      <c r="F75" s="338"/>
      <c r="G75" s="338"/>
      <c r="H75" s="339"/>
      <c r="I75" s="235">
        <f t="shared" ref="I75:J75" si="5">SUM(I70:I74)</f>
        <v>7.1099999999999997E-2</v>
      </c>
      <c r="J75" s="230">
        <f t="shared" si="5"/>
        <v>107.75</v>
      </c>
    </row>
    <row r="76" spans="2:10" ht="14.25" customHeight="1" x14ac:dyDescent="0.2">
      <c r="B76" s="350"/>
      <c r="C76" s="338"/>
      <c r="D76" s="338"/>
      <c r="E76" s="338"/>
      <c r="F76" s="338"/>
      <c r="G76" s="338"/>
      <c r="H76" s="338"/>
      <c r="I76" s="338"/>
      <c r="J76" s="338"/>
    </row>
    <row r="77" spans="2:10" ht="14.25" customHeight="1" x14ac:dyDescent="0.2">
      <c r="B77" s="351" t="s">
        <v>419</v>
      </c>
      <c r="C77" s="338"/>
      <c r="D77" s="338"/>
      <c r="E77" s="338"/>
      <c r="F77" s="338"/>
      <c r="G77" s="338"/>
      <c r="H77" s="338"/>
      <c r="I77" s="338"/>
      <c r="J77" s="339"/>
    </row>
    <row r="78" spans="2:10" ht="14.25" customHeight="1" x14ac:dyDescent="0.2">
      <c r="B78" s="350" t="s">
        <v>420</v>
      </c>
      <c r="C78" s="338"/>
      <c r="D78" s="338"/>
      <c r="E78" s="338"/>
      <c r="F78" s="338"/>
      <c r="G78" s="338"/>
      <c r="H78" s="339"/>
      <c r="I78" s="225" t="s">
        <v>365</v>
      </c>
      <c r="J78" s="226" t="s">
        <v>366</v>
      </c>
    </row>
    <row r="79" spans="2:10" ht="14.25" customHeight="1" x14ac:dyDescent="0.2">
      <c r="B79" s="225" t="s">
        <v>341</v>
      </c>
      <c r="C79" s="337" t="s">
        <v>421</v>
      </c>
      <c r="D79" s="338"/>
      <c r="E79" s="338"/>
      <c r="F79" s="338"/>
      <c r="G79" s="338"/>
      <c r="H79" s="339"/>
      <c r="I79" s="229">
        <f>(1/12/12)+(1/12/12)+(1/12/12/3)</f>
        <v>1.6203703703703703E-2</v>
      </c>
      <c r="J79" s="228">
        <f t="shared" ref="J79:J84" si="6">TRUNC(($J$33)*I79,2)</f>
        <v>24.56</v>
      </c>
    </row>
    <row r="80" spans="2:10" ht="14.25" customHeight="1" x14ac:dyDescent="0.2">
      <c r="B80" s="225" t="s">
        <v>343</v>
      </c>
      <c r="C80" s="337" t="s">
        <v>422</v>
      </c>
      <c r="D80" s="338"/>
      <c r="E80" s="338"/>
      <c r="F80" s="338"/>
      <c r="G80" s="338"/>
      <c r="H80" s="339"/>
      <c r="I80" s="229">
        <f>((1/30))/12</f>
        <v>2.7777777777777779E-3</v>
      </c>
      <c r="J80" s="228">
        <f t="shared" si="6"/>
        <v>4.21</v>
      </c>
    </row>
    <row r="81" spans="2:10" ht="14.25" customHeight="1" x14ac:dyDescent="0.2">
      <c r="B81" s="225" t="s">
        <v>346</v>
      </c>
      <c r="C81" s="337" t="s">
        <v>423</v>
      </c>
      <c r="D81" s="338"/>
      <c r="E81" s="338"/>
      <c r="F81" s="338"/>
      <c r="G81" s="338"/>
      <c r="H81" s="339"/>
      <c r="I81" s="229">
        <f>((5/30)/12)*1.5%</f>
        <v>2.0833333333333332E-4</v>
      </c>
      <c r="J81" s="228">
        <f t="shared" si="6"/>
        <v>0.31</v>
      </c>
    </row>
    <row r="82" spans="2:10" ht="14.25" customHeight="1" x14ac:dyDescent="0.2">
      <c r="B82" s="225" t="s">
        <v>348</v>
      </c>
      <c r="C82" s="337" t="s">
        <v>424</v>
      </c>
      <c r="D82" s="338"/>
      <c r="E82" s="338"/>
      <c r="F82" s="338"/>
      <c r="G82" s="338"/>
      <c r="H82" s="339"/>
      <c r="I82" s="229">
        <f>((15/30)/12)*8%</f>
        <v>3.3333333333333331E-3</v>
      </c>
      <c r="J82" s="228">
        <f t="shared" si="6"/>
        <v>5.05</v>
      </c>
    </row>
    <row r="83" spans="2:10" ht="14.25" customHeight="1" x14ac:dyDescent="0.2">
      <c r="B83" s="225" t="s">
        <v>371</v>
      </c>
      <c r="C83" s="337" t="s">
        <v>425</v>
      </c>
      <c r="D83" s="338"/>
      <c r="E83" s="338"/>
      <c r="F83" s="338"/>
      <c r="G83" s="338"/>
      <c r="H83" s="339"/>
      <c r="I83" s="229">
        <f>(((4*8.33%)+(4*2.78%))/12)*2%</f>
        <v>7.4066666666666671E-4</v>
      </c>
      <c r="J83" s="228">
        <f t="shared" si="6"/>
        <v>1.1200000000000001</v>
      </c>
    </row>
    <row r="84" spans="2:10" ht="14.25" customHeight="1" x14ac:dyDescent="0.2">
      <c r="B84" s="225" t="s">
        <v>373</v>
      </c>
      <c r="C84" s="337" t="s">
        <v>426</v>
      </c>
      <c r="D84" s="338"/>
      <c r="E84" s="338"/>
      <c r="F84" s="338"/>
      <c r="G84" s="338"/>
      <c r="H84" s="339"/>
      <c r="I84" s="229">
        <v>0</v>
      </c>
      <c r="J84" s="228">
        <f t="shared" si="6"/>
        <v>0</v>
      </c>
    </row>
    <row r="85" spans="2:10" ht="14.25" customHeight="1" x14ac:dyDescent="0.2">
      <c r="B85" s="350" t="s">
        <v>427</v>
      </c>
      <c r="C85" s="338"/>
      <c r="D85" s="338"/>
      <c r="E85" s="338"/>
      <c r="F85" s="338"/>
      <c r="G85" s="338"/>
      <c r="H85" s="339"/>
      <c r="I85" s="235">
        <f t="shared" ref="I85:J85" si="7">SUM(I79:I84)</f>
        <v>2.3263814814814817E-2</v>
      </c>
      <c r="J85" s="230">
        <f t="shared" si="7"/>
        <v>35.249999999999993</v>
      </c>
    </row>
    <row r="86" spans="2:10" ht="14.25" customHeight="1" x14ac:dyDescent="0.2">
      <c r="B86" s="363"/>
      <c r="C86" s="338"/>
      <c r="D86" s="338"/>
      <c r="E86" s="338"/>
      <c r="F86" s="338"/>
      <c r="G86" s="338"/>
      <c r="H86" s="338"/>
      <c r="I86" s="338"/>
      <c r="J86" s="338"/>
    </row>
    <row r="87" spans="2:10" ht="14.25" customHeight="1" x14ac:dyDescent="0.2">
      <c r="B87" s="350" t="s">
        <v>428</v>
      </c>
      <c r="C87" s="338"/>
      <c r="D87" s="338"/>
      <c r="E87" s="338"/>
      <c r="F87" s="338"/>
      <c r="G87" s="338"/>
      <c r="H87" s="339"/>
      <c r="I87" s="225" t="s">
        <v>365</v>
      </c>
      <c r="J87" s="226" t="s">
        <v>366</v>
      </c>
    </row>
    <row r="88" spans="2:10" ht="14.25" customHeight="1" x14ac:dyDescent="0.2">
      <c r="B88" s="225" t="s">
        <v>341</v>
      </c>
      <c r="C88" s="359" t="s">
        <v>429</v>
      </c>
      <c r="D88" s="338"/>
      <c r="E88" s="338"/>
      <c r="F88" s="338"/>
      <c r="G88" s="338"/>
      <c r="H88" s="339"/>
      <c r="I88" s="229">
        <v>0</v>
      </c>
      <c r="J88" s="228">
        <v>0</v>
      </c>
    </row>
    <row r="89" spans="2:10" ht="14.25" customHeight="1" x14ac:dyDescent="0.2">
      <c r="B89" s="350" t="s">
        <v>430</v>
      </c>
      <c r="C89" s="338"/>
      <c r="D89" s="338"/>
      <c r="E89" s="338"/>
      <c r="F89" s="338"/>
      <c r="G89" s="338"/>
      <c r="H89" s="339"/>
      <c r="I89" s="235">
        <v>0</v>
      </c>
      <c r="J89" s="230">
        <v>0</v>
      </c>
    </row>
    <row r="90" spans="2:10" ht="14.25" customHeight="1" x14ac:dyDescent="0.2">
      <c r="B90" s="360"/>
      <c r="C90" s="344"/>
      <c r="D90" s="344"/>
      <c r="E90" s="344"/>
      <c r="F90" s="344"/>
      <c r="G90" s="344"/>
      <c r="H90" s="344"/>
      <c r="I90" s="344"/>
      <c r="J90" s="344"/>
    </row>
    <row r="91" spans="2:10" ht="14.25" customHeight="1" x14ac:dyDescent="0.2">
      <c r="B91" s="342" t="s">
        <v>431</v>
      </c>
      <c r="C91" s="338"/>
      <c r="D91" s="338"/>
      <c r="E91" s="338"/>
      <c r="F91" s="338"/>
      <c r="G91" s="338"/>
      <c r="H91" s="338"/>
      <c r="I91" s="338"/>
      <c r="J91" s="339"/>
    </row>
    <row r="92" spans="2:10" ht="14.25" customHeight="1" x14ac:dyDescent="0.2">
      <c r="B92" s="350" t="s">
        <v>432</v>
      </c>
      <c r="C92" s="338"/>
      <c r="D92" s="338"/>
      <c r="E92" s="338"/>
      <c r="F92" s="338"/>
      <c r="G92" s="338"/>
      <c r="H92" s="338"/>
      <c r="I92" s="339"/>
      <c r="J92" s="226" t="s">
        <v>366</v>
      </c>
    </row>
    <row r="93" spans="2:10" ht="14.25" customHeight="1" x14ac:dyDescent="0.2">
      <c r="B93" s="225" t="s">
        <v>433</v>
      </c>
      <c r="C93" s="337" t="s">
        <v>434</v>
      </c>
      <c r="D93" s="338"/>
      <c r="E93" s="338"/>
      <c r="F93" s="338"/>
      <c r="G93" s="338"/>
      <c r="H93" s="338"/>
      <c r="I93" s="339"/>
      <c r="J93" s="228">
        <f>J85</f>
        <v>35.249999999999993</v>
      </c>
    </row>
    <row r="94" spans="2:10" ht="14.25" customHeight="1" x14ac:dyDescent="0.2">
      <c r="B94" s="225" t="s">
        <v>435</v>
      </c>
      <c r="C94" s="337" t="s">
        <v>436</v>
      </c>
      <c r="D94" s="338"/>
      <c r="E94" s="338"/>
      <c r="F94" s="338"/>
      <c r="G94" s="338"/>
      <c r="H94" s="338"/>
      <c r="I94" s="339"/>
      <c r="J94" s="228">
        <f>J89</f>
        <v>0</v>
      </c>
    </row>
    <row r="95" spans="2:10" ht="14.25" customHeight="1" x14ac:dyDescent="0.2">
      <c r="B95" s="378" t="s">
        <v>437</v>
      </c>
      <c r="C95" s="358"/>
      <c r="D95" s="358"/>
      <c r="E95" s="358"/>
      <c r="F95" s="358"/>
      <c r="G95" s="358"/>
      <c r="H95" s="358"/>
      <c r="I95" s="362"/>
      <c r="J95" s="271">
        <f>SUM(J93:J94)</f>
        <v>35.249999999999993</v>
      </c>
    </row>
    <row r="96" spans="2:10" ht="14.25" customHeight="1" x14ac:dyDescent="0.2">
      <c r="B96" s="371" t="s">
        <v>469</v>
      </c>
      <c r="C96" s="371"/>
      <c r="D96" s="371"/>
      <c r="E96" s="371"/>
      <c r="F96" s="371"/>
      <c r="G96" s="371"/>
      <c r="H96" s="371"/>
      <c r="I96" s="371"/>
      <c r="J96" s="272">
        <f>J33+J66+J75+J95</f>
        <v>3568.5633600000001</v>
      </c>
    </row>
    <row r="97" spans="2:10" ht="14.25" customHeight="1" x14ac:dyDescent="0.2">
      <c r="B97" s="368" t="s">
        <v>439</v>
      </c>
      <c r="C97" s="365"/>
      <c r="D97" s="365"/>
      <c r="E97" s="365"/>
      <c r="F97" s="365"/>
      <c r="G97" s="365"/>
      <c r="H97" s="365"/>
      <c r="I97" s="365"/>
      <c r="J97" s="365"/>
    </row>
    <row r="98" spans="2:10" ht="14.25" customHeight="1" x14ac:dyDescent="0.2">
      <c r="B98" s="246">
        <v>5</v>
      </c>
      <c r="C98" s="366" t="s">
        <v>440</v>
      </c>
      <c r="D98" s="365"/>
      <c r="E98" s="365"/>
      <c r="F98" s="365"/>
      <c r="G98" s="365"/>
      <c r="H98" s="365"/>
      <c r="I98" s="246"/>
      <c r="J98" s="247" t="s">
        <v>366</v>
      </c>
    </row>
    <row r="99" spans="2:10" ht="14.25" customHeight="1" x14ac:dyDescent="0.2">
      <c r="B99" s="246" t="s">
        <v>341</v>
      </c>
      <c r="C99" s="364" t="s">
        <v>441</v>
      </c>
      <c r="D99" s="365"/>
      <c r="E99" s="365"/>
      <c r="F99" s="365"/>
      <c r="G99" s="365"/>
      <c r="H99" s="365"/>
      <c r="I99" s="249">
        <v>0</v>
      </c>
      <c r="J99" s="250">
        <v>80</v>
      </c>
    </row>
    <row r="100" spans="2:10" ht="14.25" customHeight="1" x14ac:dyDescent="0.2">
      <c r="B100" s="246" t="s">
        <v>343</v>
      </c>
      <c r="C100" s="364" t="s">
        <v>442</v>
      </c>
      <c r="D100" s="365"/>
      <c r="E100" s="365"/>
      <c r="F100" s="365"/>
      <c r="G100" s="365"/>
      <c r="H100" s="365"/>
      <c r="I100" s="249">
        <v>0</v>
      </c>
      <c r="J100" s="250">
        <v>80</v>
      </c>
    </row>
    <row r="101" spans="2:10" ht="14.25" customHeight="1" x14ac:dyDescent="0.2">
      <c r="B101" s="251" t="s">
        <v>346</v>
      </c>
      <c r="C101" s="364" t="s">
        <v>443</v>
      </c>
      <c r="D101" s="365"/>
      <c r="E101" s="365"/>
      <c r="F101" s="365"/>
      <c r="G101" s="365"/>
      <c r="H101" s="365"/>
      <c r="I101" s="252" t="s">
        <v>395</v>
      </c>
      <c r="J101" s="250">
        <v>0</v>
      </c>
    </row>
    <row r="102" spans="2:10" ht="14.25" customHeight="1" x14ac:dyDescent="0.2">
      <c r="B102" s="251" t="s">
        <v>348</v>
      </c>
      <c r="C102" s="364" t="s">
        <v>374</v>
      </c>
      <c r="D102" s="365"/>
      <c r="E102" s="365"/>
      <c r="F102" s="365"/>
      <c r="G102" s="365"/>
      <c r="H102" s="365"/>
      <c r="I102" s="252" t="s">
        <v>395</v>
      </c>
      <c r="J102" s="250">
        <v>0</v>
      </c>
    </row>
    <row r="103" spans="2:10" ht="14.25" customHeight="1" x14ac:dyDescent="0.2">
      <c r="B103" s="366" t="s">
        <v>444</v>
      </c>
      <c r="C103" s="365"/>
      <c r="D103" s="365"/>
      <c r="E103" s="365"/>
      <c r="F103" s="365"/>
      <c r="G103" s="365"/>
      <c r="H103" s="365"/>
      <c r="I103" s="253" t="s">
        <v>395</v>
      </c>
      <c r="J103" s="254">
        <f>SUM(J99:J102)</f>
        <v>160</v>
      </c>
    </row>
    <row r="104" spans="2:10" ht="14.25" customHeight="1" x14ac:dyDescent="0.2">
      <c r="B104" s="367"/>
      <c r="C104" s="365"/>
      <c r="D104" s="365"/>
      <c r="E104" s="365"/>
      <c r="F104" s="365"/>
      <c r="G104" s="365"/>
      <c r="H104" s="365"/>
      <c r="I104" s="365"/>
      <c r="J104" s="365"/>
    </row>
    <row r="105" spans="2:10" ht="14.25" customHeight="1" x14ac:dyDescent="0.2">
      <c r="B105" s="368" t="s">
        <v>445</v>
      </c>
      <c r="C105" s="365"/>
      <c r="D105" s="365"/>
      <c r="E105" s="365"/>
      <c r="F105" s="365"/>
      <c r="G105" s="365"/>
      <c r="H105" s="365"/>
      <c r="I105" s="365"/>
      <c r="J105" s="365"/>
    </row>
    <row r="106" spans="2:10" ht="14.25" customHeight="1" x14ac:dyDescent="0.2">
      <c r="B106" s="246">
        <v>6</v>
      </c>
      <c r="C106" s="366" t="s">
        <v>446</v>
      </c>
      <c r="D106" s="365"/>
      <c r="E106" s="365"/>
      <c r="F106" s="365"/>
      <c r="G106" s="365"/>
      <c r="H106" s="365"/>
      <c r="I106" s="246" t="s">
        <v>365</v>
      </c>
      <c r="J106" s="247" t="s">
        <v>366</v>
      </c>
    </row>
    <row r="107" spans="2:10" ht="14.25" customHeight="1" x14ac:dyDescent="0.2">
      <c r="B107" s="246" t="s">
        <v>341</v>
      </c>
      <c r="C107" s="372" t="s">
        <v>447</v>
      </c>
      <c r="D107" s="365"/>
      <c r="E107" s="365"/>
      <c r="F107" s="365"/>
      <c r="G107" s="365"/>
      <c r="H107" s="365"/>
      <c r="I107" s="255">
        <v>0.03</v>
      </c>
      <c r="J107" s="250">
        <f>TRUNC(((J131)*I107),2)</f>
        <v>111.85</v>
      </c>
    </row>
    <row r="108" spans="2:10" ht="14.25" customHeight="1" x14ac:dyDescent="0.2">
      <c r="B108" s="246" t="s">
        <v>343</v>
      </c>
      <c r="C108" s="372" t="s">
        <v>448</v>
      </c>
      <c r="D108" s="365"/>
      <c r="E108" s="365"/>
      <c r="F108" s="365"/>
      <c r="G108" s="365"/>
      <c r="H108" s="365"/>
      <c r="I108" s="255">
        <v>0.06</v>
      </c>
      <c r="J108" s="250">
        <f>TRUNC(((J131+J107)*I108),2)</f>
        <v>230.42</v>
      </c>
    </row>
    <row r="109" spans="2:10" ht="14.25" customHeight="1" x14ac:dyDescent="0.2">
      <c r="B109" s="246" t="s">
        <v>346</v>
      </c>
      <c r="C109" s="374" t="s">
        <v>449</v>
      </c>
      <c r="D109" s="365"/>
      <c r="E109" s="365"/>
      <c r="F109" s="365"/>
      <c r="G109" s="365"/>
      <c r="H109" s="365"/>
      <c r="I109" s="249"/>
      <c r="J109" s="257"/>
    </row>
    <row r="110" spans="2:10" ht="14.25" customHeight="1" x14ac:dyDescent="0.2">
      <c r="B110" s="246" t="s">
        <v>450</v>
      </c>
      <c r="C110" s="372" t="s">
        <v>451</v>
      </c>
      <c r="D110" s="365"/>
      <c r="E110" s="365"/>
      <c r="F110" s="365"/>
      <c r="G110" s="365"/>
      <c r="H110" s="365"/>
      <c r="I110" s="255">
        <v>6.4999999999999997E-3</v>
      </c>
      <c r="J110" s="250">
        <f>TRUNC(I110*((J131+J107+J108)/(1-I115)),2)</f>
        <v>28.96</v>
      </c>
    </row>
    <row r="111" spans="2:10" ht="14.25" customHeight="1" x14ac:dyDescent="0.2">
      <c r="B111" s="246" t="s">
        <v>452</v>
      </c>
      <c r="C111" s="372" t="s">
        <v>453</v>
      </c>
      <c r="D111" s="365"/>
      <c r="E111" s="365"/>
      <c r="F111" s="365"/>
      <c r="G111" s="365"/>
      <c r="H111" s="365"/>
      <c r="I111" s="255">
        <v>0.03</v>
      </c>
      <c r="J111" s="250">
        <f>TRUNC(I111*(J131+J107+J108)/(1-I115),2)</f>
        <v>133.68</v>
      </c>
    </row>
    <row r="112" spans="2:10" ht="14.25" customHeight="1" x14ac:dyDescent="0.2">
      <c r="B112" s="246" t="s">
        <v>454</v>
      </c>
      <c r="C112" s="372" t="s">
        <v>455</v>
      </c>
      <c r="D112" s="365"/>
      <c r="E112" s="365"/>
      <c r="F112" s="365"/>
      <c r="G112" s="365"/>
      <c r="H112" s="365"/>
      <c r="I112" s="255">
        <v>0.05</v>
      </c>
      <c r="J112" s="250">
        <f>TRUNC(I112*(J131+J107+J108)/(1-I115),2)</f>
        <v>222.81</v>
      </c>
    </row>
    <row r="113" spans="2:10" ht="14.25" customHeight="1" x14ac:dyDescent="0.2">
      <c r="B113" s="366" t="s">
        <v>456</v>
      </c>
      <c r="C113" s="365"/>
      <c r="D113" s="365"/>
      <c r="E113" s="365"/>
      <c r="F113" s="365"/>
      <c r="G113" s="365"/>
      <c r="H113" s="365"/>
      <c r="I113" s="255">
        <f t="shared" ref="I113:J113" si="8">SUM(I107:I112)</f>
        <v>0.17649999999999999</v>
      </c>
      <c r="J113" s="254">
        <f t="shared" si="8"/>
        <v>727.72</v>
      </c>
    </row>
    <row r="114" spans="2:10" ht="14.25" customHeight="1" x14ac:dyDescent="0.2">
      <c r="B114" s="252"/>
      <c r="C114" s="372"/>
      <c r="D114" s="373"/>
      <c r="E114" s="373"/>
      <c r="F114" s="373"/>
      <c r="G114" s="373"/>
      <c r="H114" s="373"/>
      <c r="I114" s="373"/>
      <c r="J114" s="373"/>
    </row>
    <row r="115" spans="2:10" ht="14.25" customHeight="1" x14ac:dyDescent="0.2">
      <c r="B115" s="246" t="s">
        <v>457</v>
      </c>
      <c r="C115" s="374" t="s">
        <v>458</v>
      </c>
      <c r="D115" s="365"/>
      <c r="E115" s="365"/>
      <c r="F115" s="365"/>
      <c r="G115" s="365"/>
      <c r="H115" s="365"/>
      <c r="I115" s="258">
        <f>I110+I111+I112</f>
        <v>8.6499999999999994E-2</v>
      </c>
      <c r="J115" s="254"/>
    </row>
    <row r="116" spans="2:10" ht="14.25" customHeight="1" x14ac:dyDescent="0.2">
      <c r="B116" s="246"/>
      <c r="C116" s="374">
        <v>100</v>
      </c>
      <c r="D116" s="373"/>
      <c r="E116" s="373"/>
      <c r="F116" s="373"/>
      <c r="G116" s="373"/>
      <c r="H116" s="373"/>
      <c r="I116" s="258"/>
      <c r="J116" s="254"/>
    </row>
    <row r="117" spans="2:10" ht="14.25" customHeight="1" x14ac:dyDescent="0.2">
      <c r="B117" s="248"/>
      <c r="C117" s="256"/>
      <c r="D117" s="256"/>
      <c r="E117" s="256"/>
      <c r="F117" s="256"/>
      <c r="G117" s="256"/>
      <c r="H117" s="256"/>
      <c r="I117" s="258"/>
      <c r="J117" s="254"/>
    </row>
    <row r="118" spans="2:10" ht="14.25" customHeight="1" x14ac:dyDescent="0.2">
      <c r="B118" s="246" t="s">
        <v>459</v>
      </c>
      <c r="C118" s="374" t="s">
        <v>460</v>
      </c>
      <c r="D118" s="373"/>
      <c r="E118" s="373"/>
      <c r="F118" s="373"/>
      <c r="G118" s="373"/>
      <c r="H118" s="373"/>
      <c r="I118" s="258"/>
      <c r="J118" s="254">
        <f>J33+J66+J75+J95+J103+J107+J108</f>
        <v>4070.8333600000001</v>
      </c>
    </row>
    <row r="119" spans="2:10" ht="14.25" customHeight="1" x14ac:dyDescent="0.2">
      <c r="B119" s="246"/>
      <c r="C119" s="256"/>
      <c r="D119" s="256"/>
      <c r="E119" s="256"/>
      <c r="F119" s="256"/>
      <c r="G119" s="256"/>
      <c r="H119" s="256"/>
      <c r="I119" s="258"/>
      <c r="J119" s="254"/>
    </row>
    <row r="120" spans="2:10" ht="14.25" customHeight="1" x14ac:dyDescent="0.2">
      <c r="B120" s="246" t="s">
        <v>461</v>
      </c>
      <c r="C120" s="374" t="s">
        <v>462</v>
      </c>
      <c r="D120" s="373"/>
      <c r="E120" s="373"/>
      <c r="F120" s="373"/>
      <c r="G120" s="373"/>
      <c r="H120" s="373"/>
      <c r="I120" s="258"/>
      <c r="J120" s="254">
        <f>TRUNC(J118/(1-I115),2)</f>
        <v>4456.3</v>
      </c>
    </row>
    <row r="121" spans="2:10" ht="14.25" customHeight="1" x14ac:dyDescent="0.2">
      <c r="B121" s="246"/>
      <c r="C121" s="256"/>
      <c r="D121" s="256"/>
      <c r="E121" s="256"/>
      <c r="F121" s="256"/>
      <c r="G121" s="256"/>
      <c r="H121" s="256"/>
      <c r="I121" s="258"/>
      <c r="J121" s="254"/>
    </row>
    <row r="122" spans="2:10" ht="14.25" customHeight="1" x14ac:dyDescent="0.2">
      <c r="B122" s="246"/>
      <c r="C122" s="374" t="s">
        <v>463</v>
      </c>
      <c r="D122" s="365"/>
      <c r="E122" s="365"/>
      <c r="F122" s="365"/>
      <c r="G122" s="365"/>
      <c r="H122" s="365"/>
      <c r="I122" s="258"/>
      <c r="J122" s="254">
        <f>J120-J118</f>
        <v>385.4666400000001</v>
      </c>
    </row>
    <row r="123" spans="2:10" ht="14.25" customHeight="1" x14ac:dyDescent="0.2">
      <c r="B123" s="252"/>
      <c r="C123" s="252"/>
      <c r="D123" s="252"/>
      <c r="E123" s="252"/>
      <c r="F123" s="252"/>
      <c r="G123" s="252"/>
      <c r="H123" s="252"/>
      <c r="I123" s="252"/>
      <c r="J123" s="254"/>
    </row>
    <row r="124" spans="2:10" ht="14.25" customHeight="1" x14ac:dyDescent="0.2">
      <c r="B124" s="376" t="s">
        <v>464</v>
      </c>
      <c r="C124" s="365"/>
      <c r="D124" s="365"/>
      <c r="E124" s="365"/>
      <c r="F124" s="365"/>
      <c r="G124" s="365"/>
      <c r="H124" s="365"/>
      <c r="I124" s="365"/>
      <c r="J124" s="365"/>
    </row>
    <row r="125" spans="2:10" ht="14.25" customHeight="1" x14ac:dyDescent="0.2">
      <c r="B125" s="366" t="s">
        <v>465</v>
      </c>
      <c r="C125" s="365"/>
      <c r="D125" s="365"/>
      <c r="E125" s="365"/>
      <c r="F125" s="365"/>
      <c r="G125" s="365"/>
      <c r="H125" s="365"/>
      <c r="I125" s="365"/>
      <c r="J125" s="247" t="s">
        <v>366</v>
      </c>
    </row>
    <row r="126" spans="2:10" ht="14.25" customHeight="1" x14ac:dyDescent="0.2">
      <c r="B126" s="252" t="s">
        <v>341</v>
      </c>
      <c r="C126" s="372" t="s">
        <v>363</v>
      </c>
      <c r="D126" s="365"/>
      <c r="E126" s="365"/>
      <c r="F126" s="365"/>
      <c r="G126" s="365"/>
      <c r="H126" s="365"/>
      <c r="I126" s="365"/>
      <c r="J126" s="250">
        <f>J33</f>
        <v>1515.92</v>
      </c>
    </row>
    <row r="127" spans="2:10" ht="14.25" customHeight="1" x14ac:dyDescent="0.2">
      <c r="B127" s="252" t="s">
        <v>343</v>
      </c>
      <c r="C127" s="372" t="s">
        <v>376</v>
      </c>
      <c r="D127" s="365"/>
      <c r="E127" s="365"/>
      <c r="F127" s="365"/>
      <c r="G127" s="365"/>
      <c r="H127" s="365"/>
      <c r="I127" s="365"/>
      <c r="J127" s="250">
        <f>J66</f>
        <v>1909.6433600000003</v>
      </c>
    </row>
    <row r="128" spans="2:10" ht="14.25" customHeight="1" x14ac:dyDescent="0.2">
      <c r="B128" s="252" t="s">
        <v>346</v>
      </c>
      <c r="C128" s="372" t="s">
        <v>411</v>
      </c>
      <c r="D128" s="365"/>
      <c r="E128" s="365"/>
      <c r="F128" s="365"/>
      <c r="G128" s="365"/>
      <c r="H128" s="365"/>
      <c r="I128" s="365"/>
      <c r="J128" s="250">
        <f>J75</f>
        <v>107.75</v>
      </c>
    </row>
    <row r="129" spans="2:10" ht="14.25" customHeight="1" x14ac:dyDescent="0.2">
      <c r="B129" s="252" t="s">
        <v>348</v>
      </c>
      <c r="C129" s="372" t="s">
        <v>419</v>
      </c>
      <c r="D129" s="365"/>
      <c r="E129" s="365"/>
      <c r="F129" s="365"/>
      <c r="G129" s="365"/>
      <c r="H129" s="365"/>
      <c r="I129" s="365"/>
      <c r="J129" s="250">
        <f>J95</f>
        <v>35.249999999999993</v>
      </c>
    </row>
    <row r="130" spans="2:10" ht="14.25" customHeight="1" x14ac:dyDescent="0.2">
      <c r="B130" s="252" t="s">
        <v>371</v>
      </c>
      <c r="C130" s="372" t="s">
        <v>439</v>
      </c>
      <c r="D130" s="365"/>
      <c r="E130" s="365"/>
      <c r="F130" s="365"/>
      <c r="G130" s="365"/>
      <c r="H130" s="365"/>
      <c r="I130" s="365"/>
      <c r="J130" s="250">
        <f>J103</f>
        <v>160</v>
      </c>
    </row>
    <row r="131" spans="2:10" ht="14.25" customHeight="1" x14ac:dyDescent="0.2">
      <c r="B131" s="246"/>
      <c r="C131" s="366" t="s">
        <v>466</v>
      </c>
      <c r="D131" s="365"/>
      <c r="E131" s="365"/>
      <c r="F131" s="365"/>
      <c r="G131" s="365"/>
      <c r="H131" s="365"/>
      <c r="I131" s="365"/>
      <c r="J131" s="254">
        <f>SUM(J126:J130)</f>
        <v>3728.5633600000001</v>
      </c>
    </row>
    <row r="132" spans="2:10" ht="14.25" customHeight="1" x14ac:dyDescent="0.2">
      <c r="B132" s="252" t="s">
        <v>373</v>
      </c>
      <c r="C132" s="372" t="s">
        <v>445</v>
      </c>
      <c r="D132" s="365"/>
      <c r="E132" s="365"/>
      <c r="F132" s="365"/>
      <c r="G132" s="365"/>
      <c r="H132" s="365"/>
      <c r="I132" s="365"/>
      <c r="J132" s="250">
        <f>J113</f>
        <v>727.72</v>
      </c>
    </row>
    <row r="133" spans="2:10" ht="14.25" customHeight="1" x14ac:dyDescent="0.2">
      <c r="B133" s="375" t="s">
        <v>467</v>
      </c>
      <c r="C133" s="365"/>
      <c r="D133" s="365"/>
      <c r="E133" s="365"/>
      <c r="F133" s="365"/>
      <c r="G133" s="365"/>
      <c r="H133" s="365"/>
      <c r="I133" s="365"/>
      <c r="J133" s="259">
        <f>TRUNC(J131+J132,2)</f>
        <v>4456.28</v>
      </c>
    </row>
    <row r="134" spans="2:10" ht="14.25" customHeight="1" x14ac:dyDescent="0.2">
      <c r="B134" s="260"/>
      <c r="C134" s="260"/>
      <c r="D134" s="260"/>
      <c r="E134" s="260"/>
      <c r="F134" s="260"/>
      <c r="G134" s="260"/>
      <c r="H134" s="260"/>
      <c r="I134" s="260"/>
      <c r="J134" s="261"/>
    </row>
    <row r="135" spans="2:10" ht="14.25" customHeight="1" x14ac:dyDescent="0.2">
      <c r="B135" s="260"/>
      <c r="C135" s="260"/>
      <c r="D135" s="260"/>
      <c r="E135" s="260"/>
      <c r="F135" s="260"/>
      <c r="G135" s="260"/>
      <c r="H135" s="260"/>
      <c r="I135" s="260"/>
      <c r="J135" s="262"/>
    </row>
    <row r="136" spans="2:10" ht="14.25" customHeight="1" x14ac:dyDescent="0.2">
      <c r="B136" s="263"/>
      <c r="C136" s="264"/>
      <c r="D136" s="260"/>
      <c r="E136" s="260"/>
      <c r="F136" s="260"/>
      <c r="G136" s="260"/>
      <c r="H136" s="260"/>
      <c r="I136" s="260"/>
      <c r="J136" s="262"/>
    </row>
    <row r="137" spans="2:10" ht="14.25" customHeight="1" x14ac:dyDescent="0.25">
      <c r="B137" s="263"/>
      <c r="C137" s="263"/>
      <c r="D137" s="265"/>
    </row>
    <row r="138" spans="2:10" ht="14.25" customHeight="1" x14ac:dyDescent="0.25">
      <c r="B138" s="267"/>
      <c r="C138" s="260"/>
      <c r="D138" s="260"/>
    </row>
    <row r="139" spans="2:10" ht="14.25" customHeight="1" x14ac:dyDescent="0.25">
      <c r="B139" s="267"/>
      <c r="C139" s="260"/>
      <c r="D139" s="260"/>
    </row>
    <row r="140" spans="2:10" ht="14.25" customHeight="1" x14ac:dyDescent="0.25"/>
    <row r="141" spans="2:10" ht="14.25" customHeight="1" x14ac:dyDescent="0.25"/>
    <row r="142" spans="2:10" ht="14.25" customHeight="1" x14ac:dyDescent="0.25"/>
    <row r="143" spans="2:10" ht="14.25" customHeight="1" x14ac:dyDescent="0.25"/>
    <row r="144" spans="2:10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39">
    <mergeCell ref="C129:I129"/>
    <mergeCell ref="C130:I130"/>
    <mergeCell ref="C131:I131"/>
    <mergeCell ref="C132:I132"/>
    <mergeCell ref="B133:I133"/>
    <mergeCell ref="C122:H122"/>
    <mergeCell ref="B124:J124"/>
    <mergeCell ref="B125:I125"/>
    <mergeCell ref="C126:I126"/>
    <mergeCell ref="C127:I127"/>
    <mergeCell ref="C128:I128"/>
    <mergeCell ref="B113:H113"/>
    <mergeCell ref="C114:J114"/>
    <mergeCell ref="C115:H115"/>
    <mergeCell ref="C116:H116"/>
    <mergeCell ref="C118:H118"/>
    <mergeCell ref="C120:H120"/>
    <mergeCell ref="C107:H107"/>
    <mergeCell ref="C108:H108"/>
    <mergeCell ref="C109:H109"/>
    <mergeCell ref="C110:H110"/>
    <mergeCell ref="C111:H111"/>
    <mergeCell ref="C112:H112"/>
    <mergeCell ref="C101:H101"/>
    <mergeCell ref="C102:H102"/>
    <mergeCell ref="B103:H103"/>
    <mergeCell ref="B104:J104"/>
    <mergeCell ref="B105:J105"/>
    <mergeCell ref="C106:H106"/>
    <mergeCell ref="B95:I95"/>
    <mergeCell ref="B96:I96"/>
    <mergeCell ref="B97:J97"/>
    <mergeCell ref="C98:H98"/>
    <mergeCell ref="C99:H99"/>
    <mergeCell ref="C100:H100"/>
    <mergeCell ref="B89:H89"/>
    <mergeCell ref="B90:J90"/>
    <mergeCell ref="B91:J91"/>
    <mergeCell ref="B92:I92"/>
    <mergeCell ref="C93:I93"/>
    <mergeCell ref="C94:I94"/>
    <mergeCell ref="C83:H83"/>
    <mergeCell ref="C84:H84"/>
    <mergeCell ref="B85:H85"/>
    <mergeCell ref="B86:J86"/>
    <mergeCell ref="B87:H87"/>
    <mergeCell ref="C88:H88"/>
    <mergeCell ref="B77:J77"/>
    <mergeCell ref="B78:H78"/>
    <mergeCell ref="C79:H79"/>
    <mergeCell ref="C80:H80"/>
    <mergeCell ref="C81:H81"/>
    <mergeCell ref="C82:H82"/>
    <mergeCell ref="C71:H71"/>
    <mergeCell ref="C72:H72"/>
    <mergeCell ref="C73:H73"/>
    <mergeCell ref="C74:H74"/>
    <mergeCell ref="B75:H75"/>
    <mergeCell ref="B76:J76"/>
    <mergeCell ref="C65:I65"/>
    <mergeCell ref="B66:I66"/>
    <mergeCell ref="B67:J67"/>
    <mergeCell ref="B68:J68"/>
    <mergeCell ref="C69:H69"/>
    <mergeCell ref="C70:H70"/>
    <mergeCell ref="B59:I59"/>
    <mergeCell ref="B60:J60"/>
    <mergeCell ref="B61:J61"/>
    <mergeCell ref="B62:I62"/>
    <mergeCell ref="C63:I63"/>
    <mergeCell ref="C64:I64"/>
    <mergeCell ref="C53:H53"/>
    <mergeCell ref="C54:H54"/>
    <mergeCell ref="C55:H55"/>
    <mergeCell ref="C56:H56"/>
    <mergeCell ref="C57:H57"/>
    <mergeCell ref="C58:H58"/>
    <mergeCell ref="C47:H47"/>
    <mergeCell ref="C48:H48"/>
    <mergeCell ref="C49:H49"/>
    <mergeCell ref="B50:H50"/>
    <mergeCell ref="B51:J51"/>
    <mergeCell ref="B52:H52"/>
    <mergeCell ref="B41:H41"/>
    <mergeCell ref="C42:H42"/>
    <mergeCell ref="C43:H43"/>
    <mergeCell ref="C44:H44"/>
    <mergeCell ref="C45:H45"/>
    <mergeCell ref="C46:H46"/>
    <mergeCell ref="B35:J35"/>
    <mergeCell ref="B36:H36"/>
    <mergeCell ref="C37:H37"/>
    <mergeCell ref="C38:H38"/>
    <mergeCell ref="B39:H39"/>
    <mergeCell ref="B40:J40"/>
    <mergeCell ref="C28:H28"/>
    <mergeCell ref="C29:H29"/>
    <mergeCell ref="C30:H30"/>
    <mergeCell ref="C31:H31"/>
    <mergeCell ref="C32:H32"/>
    <mergeCell ref="B33:I33"/>
    <mergeCell ref="C23:H23"/>
    <mergeCell ref="I23:J23"/>
    <mergeCell ref="B24:J24"/>
    <mergeCell ref="B25:J25"/>
    <mergeCell ref="C26:H26"/>
    <mergeCell ref="C27:H27"/>
    <mergeCell ref="C20:H20"/>
    <mergeCell ref="I20:J20"/>
    <mergeCell ref="C21:H21"/>
    <mergeCell ref="I21:J21"/>
    <mergeCell ref="C22:H22"/>
    <mergeCell ref="I22:J22"/>
    <mergeCell ref="B16:C16"/>
    <mergeCell ref="D16:E16"/>
    <mergeCell ref="F16:J16"/>
    <mergeCell ref="B18:J18"/>
    <mergeCell ref="C19:H19"/>
    <mergeCell ref="I19:J19"/>
    <mergeCell ref="B14:J14"/>
    <mergeCell ref="B15:C15"/>
    <mergeCell ref="D15:E15"/>
    <mergeCell ref="F15:J15"/>
    <mergeCell ref="B7:J7"/>
    <mergeCell ref="B8:J8"/>
    <mergeCell ref="C9:H9"/>
    <mergeCell ref="I9:J9"/>
    <mergeCell ref="C10:H10"/>
    <mergeCell ref="I10:J10"/>
    <mergeCell ref="B1:J1"/>
    <mergeCell ref="B2:J2"/>
    <mergeCell ref="B3:J3"/>
    <mergeCell ref="B4:J4"/>
    <mergeCell ref="B5:J5"/>
    <mergeCell ref="B6:J6"/>
    <mergeCell ref="C11:H11"/>
    <mergeCell ref="I11:J11"/>
    <mergeCell ref="C12:H12"/>
    <mergeCell ref="I12:J12"/>
  </mergeCells>
  <hyperlinks>
    <hyperlink ref="B7" r:id="rId1" xr:uid="{00000000-0004-0000-0600-000000000000}"/>
  </hyperlinks>
  <pageMargins left="0.511811024" right="0.511811024" top="0.78740157499999996" bottom="0.78740157499999996" header="0" footer="0"/>
  <pageSetup scale="53" orientation="landscape" r:id="rId2"/>
  <rowBreaks count="1" manualBreakCount="1">
    <brk id="6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1000"/>
  <sheetViews>
    <sheetView showGridLines="0" tabSelected="1" view="pageBreakPreview" zoomScale="60" zoomScaleNormal="100" workbookViewId="0">
      <selection activeCell="L52" sqref="L52"/>
    </sheetView>
  </sheetViews>
  <sheetFormatPr defaultColWidth="12.5703125" defaultRowHeight="15.75" customHeight="1" x14ac:dyDescent="0.25"/>
  <cols>
    <col min="1" max="1" width="7.5703125" style="219" customWidth="1"/>
    <col min="2" max="2" width="9.140625" style="219" customWidth="1"/>
    <col min="3" max="3" width="43.42578125" style="219" customWidth="1"/>
    <col min="4" max="7" width="7.5703125" style="219" customWidth="1"/>
    <col min="8" max="8" width="7.85546875" style="219" customWidth="1"/>
    <col min="9" max="9" width="8.28515625" style="219" customWidth="1"/>
    <col min="10" max="10" width="20.5703125" style="266" customWidth="1"/>
    <col min="11" max="26" width="7.5703125" style="219" customWidth="1"/>
    <col min="27" max="16384" width="12.5703125" style="219"/>
  </cols>
  <sheetData>
    <row r="1" spans="2:10" ht="14.25" customHeight="1" x14ac:dyDescent="0.2">
      <c r="B1" s="331" t="s">
        <v>334</v>
      </c>
      <c r="C1" s="332"/>
      <c r="D1" s="332"/>
      <c r="E1" s="332"/>
      <c r="F1" s="332"/>
      <c r="G1" s="332"/>
      <c r="H1" s="332"/>
      <c r="I1" s="332"/>
      <c r="J1" s="332"/>
    </row>
    <row r="2" spans="2:10" ht="14.25" customHeight="1" x14ac:dyDescent="0.2">
      <c r="B2" s="333" t="s">
        <v>335</v>
      </c>
      <c r="C2" s="332"/>
      <c r="D2" s="332"/>
      <c r="E2" s="332"/>
      <c r="F2" s="332"/>
      <c r="G2" s="332"/>
      <c r="H2" s="332"/>
      <c r="I2" s="332"/>
      <c r="J2" s="332"/>
    </row>
    <row r="3" spans="2:10" ht="14.25" customHeight="1" x14ac:dyDescent="0.2">
      <c r="B3" s="333" t="s">
        <v>336</v>
      </c>
      <c r="C3" s="332"/>
      <c r="D3" s="332"/>
      <c r="E3" s="332"/>
      <c r="F3" s="332"/>
      <c r="G3" s="332"/>
      <c r="H3" s="332"/>
      <c r="I3" s="332"/>
      <c r="J3" s="332"/>
    </row>
    <row r="4" spans="2:10" ht="14.25" customHeight="1" x14ac:dyDescent="0.2">
      <c r="B4" s="334" t="s">
        <v>337</v>
      </c>
      <c r="C4" s="332"/>
      <c r="D4" s="332"/>
      <c r="E4" s="332"/>
      <c r="F4" s="332"/>
      <c r="G4" s="332"/>
      <c r="H4" s="332"/>
      <c r="I4" s="332"/>
      <c r="J4" s="332"/>
    </row>
    <row r="5" spans="2:10" ht="14.25" customHeight="1" x14ac:dyDescent="0.2">
      <c r="B5" s="335"/>
      <c r="C5" s="332"/>
      <c r="D5" s="332"/>
      <c r="E5" s="332"/>
      <c r="F5" s="332"/>
      <c r="G5" s="332"/>
      <c r="H5" s="332"/>
      <c r="I5" s="332"/>
      <c r="J5" s="332"/>
    </row>
    <row r="6" spans="2:10" ht="14.25" customHeight="1" x14ac:dyDescent="0.2">
      <c r="B6" s="379" t="s">
        <v>338</v>
      </c>
      <c r="C6" s="332"/>
      <c r="D6" s="332"/>
      <c r="E6" s="332"/>
      <c r="F6" s="332"/>
      <c r="G6" s="332"/>
      <c r="H6" s="332"/>
      <c r="I6" s="332"/>
      <c r="J6" s="332"/>
    </row>
    <row r="7" spans="2:10" ht="14.25" customHeight="1" x14ac:dyDescent="0.2">
      <c r="B7" s="343" t="s">
        <v>339</v>
      </c>
      <c r="C7" s="344"/>
      <c r="D7" s="344"/>
      <c r="E7" s="344"/>
      <c r="F7" s="344"/>
      <c r="G7" s="344"/>
      <c r="H7" s="344"/>
      <c r="I7" s="344"/>
      <c r="J7" s="344"/>
    </row>
    <row r="8" spans="2:10" ht="14.25" customHeight="1" x14ac:dyDescent="0.2">
      <c r="B8" s="342" t="s">
        <v>340</v>
      </c>
      <c r="C8" s="338"/>
      <c r="D8" s="338"/>
      <c r="E8" s="338"/>
      <c r="F8" s="338"/>
      <c r="G8" s="338"/>
      <c r="H8" s="338"/>
      <c r="I8" s="338"/>
      <c r="J8" s="339"/>
    </row>
    <row r="9" spans="2:10" ht="14.25" customHeight="1" x14ac:dyDescent="0.2">
      <c r="B9" s="221" t="s">
        <v>341</v>
      </c>
      <c r="C9" s="337" t="s">
        <v>342</v>
      </c>
      <c r="D9" s="338"/>
      <c r="E9" s="338"/>
      <c r="F9" s="338"/>
      <c r="G9" s="338"/>
      <c r="H9" s="339"/>
      <c r="I9" s="345"/>
      <c r="J9" s="339"/>
    </row>
    <row r="10" spans="2:10" ht="14.25" customHeight="1" x14ac:dyDescent="0.2">
      <c r="B10" s="221" t="s">
        <v>343</v>
      </c>
      <c r="C10" s="337" t="s">
        <v>344</v>
      </c>
      <c r="D10" s="338"/>
      <c r="E10" s="338"/>
      <c r="F10" s="338"/>
      <c r="G10" s="338"/>
      <c r="H10" s="339"/>
      <c r="I10" s="341" t="s">
        <v>345</v>
      </c>
      <c r="J10" s="339"/>
    </row>
    <row r="11" spans="2:10" ht="14.25" customHeight="1" x14ac:dyDescent="0.2">
      <c r="B11" s="221" t="s">
        <v>346</v>
      </c>
      <c r="C11" s="337" t="s">
        <v>347</v>
      </c>
      <c r="D11" s="338"/>
      <c r="E11" s="338"/>
      <c r="F11" s="338"/>
      <c r="G11" s="338"/>
      <c r="H11" s="339"/>
      <c r="I11" s="340">
        <v>2023</v>
      </c>
      <c r="J11" s="339"/>
    </row>
    <row r="12" spans="2:10" ht="14.25" customHeight="1" x14ac:dyDescent="0.2">
      <c r="B12" s="221" t="s">
        <v>348</v>
      </c>
      <c r="C12" s="337" t="s">
        <v>349</v>
      </c>
      <c r="D12" s="338"/>
      <c r="E12" s="338"/>
      <c r="F12" s="338"/>
      <c r="G12" s="338"/>
      <c r="H12" s="339"/>
      <c r="I12" s="341">
        <v>12</v>
      </c>
      <c r="J12" s="339"/>
    </row>
    <row r="13" spans="2:10" ht="14.25" customHeight="1" x14ac:dyDescent="0.2">
      <c r="B13" s="220"/>
      <c r="C13" s="223"/>
      <c r="D13" s="223"/>
      <c r="E13" s="223"/>
      <c r="F13" s="223"/>
      <c r="G13" s="223"/>
      <c r="H13" s="223"/>
      <c r="I13" s="220"/>
      <c r="J13" s="224"/>
    </row>
    <row r="14" spans="2:10" ht="14.25" customHeight="1" x14ac:dyDescent="0.2">
      <c r="B14" s="342" t="s">
        <v>350</v>
      </c>
      <c r="C14" s="338"/>
      <c r="D14" s="338"/>
      <c r="E14" s="338"/>
      <c r="F14" s="338"/>
      <c r="G14" s="338"/>
      <c r="H14" s="338"/>
      <c r="I14" s="338"/>
      <c r="J14" s="339"/>
    </row>
    <row r="15" spans="2:10" ht="14.25" customHeight="1" x14ac:dyDescent="0.2">
      <c r="B15" s="341" t="s">
        <v>351</v>
      </c>
      <c r="C15" s="339"/>
      <c r="D15" s="341" t="s">
        <v>352</v>
      </c>
      <c r="E15" s="339"/>
      <c r="F15" s="341" t="s">
        <v>353</v>
      </c>
      <c r="G15" s="338"/>
      <c r="H15" s="338"/>
      <c r="I15" s="338"/>
      <c r="J15" s="339"/>
    </row>
    <row r="16" spans="2:10" ht="14.25" customHeight="1" x14ac:dyDescent="0.2">
      <c r="B16" s="341" t="s">
        <v>354</v>
      </c>
      <c r="C16" s="339"/>
      <c r="D16" s="341" t="s">
        <v>355</v>
      </c>
      <c r="E16" s="339"/>
      <c r="F16" s="341"/>
      <c r="G16" s="338"/>
      <c r="H16" s="338"/>
      <c r="I16" s="338"/>
      <c r="J16" s="339"/>
    </row>
    <row r="17" spans="2:10" ht="14.25" customHeight="1" x14ac:dyDescent="0.2">
      <c r="B17" s="220"/>
      <c r="C17" s="223"/>
      <c r="D17" s="223"/>
      <c r="E17" s="223"/>
      <c r="F17" s="223"/>
      <c r="G17" s="223"/>
      <c r="H17" s="223"/>
      <c r="I17" s="220"/>
      <c r="J17" s="224"/>
    </row>
    <row r="18" spans="2:10" ht="14.25" customHeight="1" x14ac:dyDescent="0.2">
      <c r="B18" s="342" t="s">
        <v>356</v>
      </c>
      <c r="C18" s="338"/>
      <c r="D18" s="338"/>
      <c r="E18" s="338"/>
      <c r="F18" s="338"/>
      <c r="G18" s="338"/>
      <c r="H18" s="338"/>
      <c r="I18" s="338"/>
      <c r="J18" s="339"/>
    </row>
    <row r="19" spans="2:10" ht="14.25" customHeight="1" x14ac:dyDescent="0.2">
      <c r="B19" s="221">
        <v>1</v>
      </c>
      <c r="C19" s="337" t="s">
        <v>357</v>
      </c>
      <c r="D19" s="338"/>
      <c r="E19" s="338"/>
      <c r="F19" s="338"/>
      <c r="G19" s="338"/>
      <c r="H19" s="339"/>
      <c r="I19" s="341" t="s">
        <v>272</v>
      </c>
      <c r="J19" s="339"/>
    </row>
    <row r="20" spans="2:10" ht="14.25" customHeight="1" x14ac:dyDescent="0.2">
      <c r="B20" s="221">
        <v>2</v>
      </c>
      <c r="C20" s="337" t="s">
        <v>358</v>
      </c>
      <c r="D20" s="338"/>
      <c r="E20" s="338"/>
      <c r="F20" s="338"/>
      <c r="G20" s="338"/>
      <c r="H20" s="339"/>
      <c r="I20" s="341"/>
      <c r="J20" s="339"/>
    </row>
    <row r="21" spans="2:10" ht="14.25" customHeight="1" x14ac:dyDescent="0.2">
      <c r="B21" s="221">
        <v>3</v>
      </c>
      <c r="C21" s="337" t="s">
        <v>359</v>
      </c>
      <c r="D21" s="338"/>
      <c r="E21" s="338"/>
      <c r="F21" s="338"/>
      <c r="G21" s="338"/>
      <c r="H21" s="339"/>
      <c r="I21" s="346" t="s">
        <v>360</v>
      </c>
      <c r="J21" s="347"/>
    </row>
    <row r="22" spans="2:10" ht="14.25" customHeight="1" x14ac:dyDescent="0.2">
      <c r="B22" s="221">
        <v>4</v>
      </c>
      <c r="C22" s="337" t="s">
        <v>361</v>
      </c>
      <c r="D22" s="338"/>
      <c r="E22" s="338"/>
      <c r="F22" s="338"/>
      <c r="G22" s="338"/>
      <c r="H22" s="339"/>
      <c r="I22" s="341" t="s">
        <v>272</v>
      </c>
      <c r="J22" s="339"/>
    </row>
    <row r="23" spans="2:10" ht="14.25" customHeight="1" x14ac:dyDescent="0.2">
      <c r="B23" s="221">
        <v>5</v>
      </c>
      <c r="C23" s="337" t="s">
        <v>362</v>
      </c>
      <c r="D23" s="338"/>
      <c r="E23" s="338"/>
      <c r="F23" s="338"/>
      <c r="G23" s="338"/>
      <c r="H23" s="339"/>
      <c r="I23" s="345">
        <v>44927</v>
      </c>
      <c r="J23" s="339"/>
    </row>
    <row r="24" spans="2:10" ht="14.25" customHeight="1" x14ac:dyDescent="0.2">
      <c r="B24" s="335"/>
      <c r="C24" s="332"/>
      <c r="D24" s="332"/>
      <c r="E24" s="332"/>
      <c r="F24" s="332"/>
      <c r="G24" s="332"/>
      <c r="H24" s="332"/>
      <c r="I24" s="332"/>
      <c r="J24" s="332"/>
    </row>
    <row r="25" spans="2:10" ht="14.25" customHeight="1" x14ac:dyDescent="0.2">
      <c r="B25" s="351" t="s">
        <v>363</v>
      </c>
      <c r="C25" s="338"/>
      <c r="D25" s="338"/>
      <c r="E25" s="338"/>
      <c r="F25" s="338"/>
      <c r="G25" s="338"/>
      <c r="H25" s="338"/>
      <c r="I25" s="338"/>
      <c r="J25" s="339"/>
    </row>
    <row r="26" spans="2:10" ht="14.25" customHeight="1" x14ac:dyDescent="0.2">
      <c r="B26" s="225">
        <v>1</v>
      </c>
      <c r="C26" s="350" t="s">
        <v>364</v>
      </c>
      <c r="D26" s="338"/>
      <c r="E26" s="338"/>
      <c r="F26" s="338"/>
      <c r="G26" s="338"/>
      <c r="H26" s="339"/>
      <c r="I26" s="225" t="s">
        <v>365</v>
      </c>
      <c r="J26" s="226" t="s">
        <v>366</v>
      </c>
    </row>
    <row r="27" spans="2:10" ht="14.25" customHeight="1" x14ac:dyDescent="0.2">
      <c r="B27" s="225" t="s">
        <v>341</v>
      </c>
      <c r="C27" s="337" t="s">
        <v>367</v>
      </c>
      <c r="D27" s="338"/>
      <c r="E27" s="338"/>
      <c r="F27" s="338"/>
      <c r="G27" s="338"/>
      <c r="H27" s="339"/>
      <c r="I27" s="227"/>
      <c r="J27" s="228">
        <v>2536.66</v>
      </c>
    </row>
    <row r="28" spans="2:10" ht="14.25" customHeight="1" x14ac:dyDescent="0.2">
      <c r="B28" s="225" t="s">
        <v>343</v>
      </c>
      <c r="C28" s="337" t="s">
        <v>368</v>
      </c>
      <c r="D28" s="338"/>
      <c r="E28" s="338"/>
      <c r="F28" s="338"/>
      <c r="G28" s="338"/>
      <c r="H28" s="339"/>
      <c r="I28" s="229"/>
      <c r="J28" s="228">
        <v>0</v>
      </c>
    </row>
    <row r="29" spans="2:10" ht="14.25" customHeight="1" x14ac:dyDescent="0.2">
      <c r="B29" s="225" t="s">
        <v>346</v>
      </c>
      <c r="C29" s="337" t="s">
        <v>369</v>
      </c>
      <c r="D29" s="338"/>
      <c r="E29" s="338"/>
      <c r="F29" s="338"/>
      <c r="G29" s="338"/>
      <c r="H29" s="339"/>
      <c r="I29" s="229"/>
      <c r="J29" s="228">
        <v>0</v>
      </c>
    </row>
    <row r="30" spans="2:10" ht="14.25" customHeight="1" x14ac:dyDescent="0.2">
      <c r="B30" s="225" t="s">
        <v>348</v>
      </c>
      <c r="C30" s="337" t="s">
        <v>370</v>
      </c>
      <c r="D30" s="338"/>
      <c r="E30" s="338"/>
      <c r="F30" s="338"/>
      <c r="G30" s="338"/>
      <c r="H30" s="339"/>
      <c r="I30" s="229"/>
      <c r="J30" s="228">
        <v>0</v>
      </c>
    </row>
    <row r="31" spans="2:10" ht="14.25" customHeight="1" x14ac:dyDescent="0.2">
      <c r="B31" s="225" t="s">
        <v>371</v>
      </c>
      <c r="C31" s="337" t="s">
        <v>372</v>
      </c>
      <c r="D31" s="338"/>
      <c r="E31" s="338"/>
      <c r="F31" s="338"/>
      <c r="G31" s="338"/>
      <c r="H31" s="339"/>
      <c r="I31" s="229"/>
      <c r="J31" s="228">
        <v>0</v>
      </c>
    </row>
    <row r="32" spans="2:10" ht="14.25" customHeight="1" x14ac:dyDescent="0.2">
      <c r="B32" s="225" t="s">
        <v>373</v>
      </c>
      <c r="C32" s="337" t="s">
        <v>374</v>
      </c>
      <c r="D32" s="338"/>
      <c r="E32" s="338"/>
      <c r="F32" s="338"/>
      <c r="G32" s="338"/>
      <c r="H32" s="339"/>
      <c r="I32" s="229"/>
      <c r="J32" s="228">
        <v>0</v>
      </c>
    </row>
    <row r="33" spans="2:10" ht="14.25" customHeight="1" x14ac:dyDescent="0.2">
      <c r="B33" s="350" t="s">
        <v>375</v>
      </c>
      <c r="C33" s="338"/>
      <c r="D33" s="338"/>
      <c r="E33" s="338"/>
      <c r="F33" s="338"/>
      <c r="G33" s="338"/>
      <c r="H33" s="338"/>
      <c r="I33" s="339"/>
      <c r="J33" s="230">
        <f>SUM(J27:J32)</f>
        <v>2536.66</v>
      </c>
    </row>
    <row r="34" spans="2:10" ht="14.25" customHeight="1" x14ac:dyDescent="0.2">
      <c r="B34" s="218"/>
      <c r="C34" s="218"/>
      <c r="D34" s="218"/>
      <c r="E34" s="218"/>
      <c r="F34" s="218"/>
      <c r="G34" s="218"/>
      <c r="H34" s="218"/>
      <c r="I34" s="218"/>
      <c r="J34" s="231"/>
    </row>
    <row r="35" spans="2:10" ht="14.25" customHeight="1" x14ac:dyDescent="0.2">
      <c r="B35" s="351" t="s">
        <v>376</v>
      </c>
      <c r="C35" s="338"/>
      <c r="D35" s="338"/>
      <c r="E35" s="338"/>
      <c r="F35" s="338"/>
      <c r="G35" s="338"/>
      <c r="H35" s="338"/>
      <c r="I35" s="338"/>
      <c r="J35" s="339"/>
    </row>
    <row r="36" spans="2:10" ht="14.25" customHeight="1" x14ac:dyDescent="0.2">
      <c r="B36" s="352" t="s">
        <v>377</v>
      </c>
      <c r="C36" s="338"/>
      <c r="D36" s="338"/>
      <c r="E36" s="338"/>
      <c r="F36" s="338"/>
      <c r="G36" s="338"/>
      <c r="H36" s="339"/>
      <c r="I36" s="232" t="s">
        <v>365</v>
      </c>
      <c r="J36" s="233" t="s">
        <v>366</v>
      </c>
    </row>
    <row r="37" spans="2:10" ht="14.25" customHeight="1" x14ac:dyDescent="0.2">
      <c r="B37" s="225" t="s">
        <v>341</v>
      </c>
      <c r="C37" s="337" t="s">
        <v>378</v>
      </c>
      <c r="D37" s="338"/>
      <c r="E37" s="338"/>
      <c r="F37" s="338"/>
      <c r="G37" s="338"/>
      <c r="H37" s="339"/>
      <c r="I37" s="229">
        <v>8.3333000000000004E-2</v>
      </c>
      <c r="J37" s="228">
        <f t="shared" ref="J37:J38" si="0">TRUNC($J$33*I37,2)</f>
        <v>211.38</v>
      </c>
    </row>
    <row r="38" spans="2:10" ht="14.25" customHeight="1" x14ac:dyDescent="0.2">
      <c r="B38" s="225" t="s">
        <v>343</v>
      </c>
      <c r="C38" s="337" t="s">
        <v>379</v>
      </c>
      <c r="D38" s="338"/>
      <c r="E38" s="338"/>
      <c r="F38" s="338"/>
      <c r="G38" s="338"/>
      <c r="H38" s="339"/>
      <c r="I38" s="234">
        <v>0.121</v>
      </c>
      <c r="J38" s="228">
        <f t="shared" si="0"/>
        <v>306.93</v>
      </c>
    </row>
    <row r="39" spans="2:10" ht="14.25" customHeight="1" x14ac:dyDescent="0.2">
      <c r="B39" s="350" t="s">
        <v>380</v>
      </c>
      <c r="C39" s="338"/>
      <c r="D39" s="338"/>
      <c r="E39" s="338"/>
      <c r="F39" s="338"/>
      <c r="G39" s="338"/>
      <c r="H39" s="339"/>
      <c r="I39" s="235">
        <f t="shared" ref="I39:J39" si="1">SUM(I37:I38)</f>
        <v>0.20433299999999999</v>
      </c>
      <c r="J39" s="230">
        <f t="shared" si="1"/>
        <v>518.30999999999995</v>
      </c>
    </row>
    <row r="40" spans="2:10" ht="14.25" customHeight="1" x14ac:dyDescent="0.2">
      <c r="B40" s="353"/>
      <c r="C40" s="354"/>
      <c r="D40" s="354"/>
      <c r="E40" s="354"/>
      <c r="F40" s="354"/>
      <c r="G40" s="354"/>
      <c r="H40" s="354"/>
      <c r="I40" s="354"/>
      <c r="J40" s="354"/>
    </row>
    <row r="41" spans="2:10" ht="14.25" customHeight="1" x14ac:dyDescent="0.2">
      <c r="B41" s="352" t="s">
        <v>381</v>
      </c>
      <c r="C41" s="338"/>
      <c r="D41" s="338"/>
      <c r="E41" s="338"/>
      <c r="F41" s="338"/>
      <c r="G41" s="338"/>
      <c r="H41" s="339"/>
      <c r="I41" s="232" t="s">
        <v>365</v>
      </c>
      <c r="J41" s="233" t="s">
        <v>366</v>
      </c>
    </row>
    <row r="42" spans="2:10" ht="14.25" customHeight="1" x14ac:dyDescent="0.2">
      <c r="B42" s="225" t="s">
        <v>341</v>
      </c>
      <c r="C42" s="337" t="s">
        <v>382</v>
      </c>
      <c r="D42" s="338"/>
      <c r="E42" s="338"/>
      <c r="F42" s="338"/>
      <c r="G42" s="338"/>
      <c r="H42" s="339"/>
      <c r="I42" s="229">
        <v>0.2</v>
      </c>
      <c r="J42" s="228">
        <f t="shared" ref="J42:J49" si="2">I42*$J$33</f>
        <v>507.33199999999999</v>
      </c>
    </row>
    <row r="43" spans="2:10" ht="14.25" customHeight="1" x14ac:dyDescent="0.2">
      <c r="B43" s="225" t="s">
        <v>343</v>
      </c>
      <c r="C43" s="337" t="s">
        <v>383</v>
      </c>
      <c r="D43" s="338"/>
      <c r="E43" s="338"/>
      <c r="F43" s="338"/>
      <c r="G43" s="338"/>
      <c r="H43" s="339"/>
      <c r="I43" s="229">
        <v>2.5000000000000001E-2</v>
      </c>
      <c r="J43" s="228">
        <f t="shared" si="2"/>
        <v>63.416499999999999</v>
      </c>
    </row>
    <row r="44" spans="2:10" ht="14.25" customHeight="1" x14ac:dyDescent="0.2">
      <c r="B44" s="225" t="s">
        <v>346</v>
      </c>
      <c r="C44" s="337" t="s">
        <v>384</v>
      </c>
      <c r="D44" s="338"/>
      <c r="E44" s="338"/>
      <c r="F44" s="338"/>
      <c r="G44" s="338"/>
      <c r="H44" s="339"/>
      <c r="I44" s="229">
        <v>0.03</v>
      </c>
      <c r="J44" s="228">
        <f t="shared" si="2"/>
        <v>76.099799999999988</v>
      </c>
    </row>
    <row r="45" spans="2:10" ht="14.25" customHeight="1" x14ac:dyDescent="0.2">
      <c r="B45" s="225" t="s">
        <v>348</v>
      </c>
      <c r="C45" s="337" t="s">
        <v>385</v>
      </c>
      <c r="D45" s="338"/>
      <c r="E45" s="338"/>
      <c r="F45" s="338"/>
      <c r="G45" s="338"/>
      <c r="H45" s="339"/>
      <c r="I45" s="229">
        <v>1.4999999999999999E-2</v>
      </c>
      <c r="J45" s="228">
        <f t="shared" si="2"/>
        <v>38.049899999999994</v>
      </c>
    </row>
    <row r="46" spans="2:10" ht="14.25" customHeight="1" x14ac:dyDescent="0.2">
      <c r="B46" s="225" t="s">
        <v>371</v>
      </c>
      <c r="C46" s="337" t="s">
        <v>386</v>
      </c>
      <c r="D46" s="338"/>
      <c r="E46" s="338"/>
      <c r="F46" s="338"/>
      <c r="G46" s="338"/>
      <c r="H46" s="339"/>
      <c r="I46" s="229">
        <v>0.01</v>
      </c>
      <c r="J46" s="228">
        <f t="shared" si="2"/>
        <v>25.366599999999998</v>
      </c>
    </row>
    <row r="47" spans="2:10" ht="14.25" customHeight="1" x14ac:dyDescent="0.2">
      <c r="B47" s="225" t="s">
        <v>373</v>
      </c>
      <c r="C47" s="337" t="s">
        <v>387</v>
      </c>
      <c r="D47" s="338"/>
      <c r="E47" s="338"/>
      <c r="F47" s="338"/>
      <c r="G47" s="338"/>
      <c r="H47" s="339"/>
      <c r="I47" s="229">
        <v>6.0000000000000001E-3</v>
      </c>
      <c r="J47" s="228">
        <f t="shared" si="2"/>
        <v>15.219959999999999</v>
      </c>
    </row>
    <row r="48" spans="2:10" ht="14.25" customHeight="1" x14ac:dyDescent="0.2">
      <c r="B48" s="225" t="s">
        <v>388</v>
      </c>
      <c r="C48" s="337" t="s">
        <v>389</v>
      </c>
      <c r="D48" s="338"/>
      <c r="E48" s="338"/>
      <c r="F48" s="338"/>
      <c r="G48" s="338"/>
      <c r="H48" s="339"/>
      <c r="I48" s="229">
        <v>2E-3</v>
      </c>
      <c r="J48" s="228">
        <f t="shared" si="2"/>
        <v>5.0733199999999998</v>
      </c>
    </row>
    <row r="49" spans="2:12" ht="14.25" customHeight="1" x14ac:dyDescent="0.2">
      <c r="B49" s="225" t="s">
        <v>390</v>
      </c>
      <c r="C49" s="337" t="s">
        <v>391</v>
      </c>
      <c r="D49" s="338"/>
      <c r="E49" s="338"/>
      <c r="F49" s="338"/>
      <c r="G49" s="338"/>
      <c r="H49" s="339"/>
      <c r="I49" s="229">
        <v>0.08</v>
      </c>
      <c r="J49" s="228">
        <f t="shared" si="2"/>
        <v>202.93279999999999</v>
      </c>
    </row>
    <row r="50" spans="2:12" ht="14.25" customHeight="1" x14ac:dyDescent="0.2">
      <c r="B50" s="350" t="s">
        <v>392</v>
      </c>
      <c r="C50" s="338"/>
      <c r="D50" s="338"/>
      <c r="E50" s="338"/>
      <c r="F50" s="338"/>
      <c r="G50" s="338"/>
      <c r="H50" s="339"/>
      <c r="I50" s="235">
        <f t="shared" ref="I50:J50" si="3">SUM(I42:I49)</f>
        <v>0.36800000000000005</v>
      </c>
      <c r="J50" s="230">
        <f t="shared" si="3"/>
        <v>933.49087999999983</v>
      </c>
    </row>
    <row r="51" spans="2:12" ht="14.25" customHeight="1" x14ac:dyDescent="0.2">
      <c r="B51" s="356"/>
      <c r="C51" s="338"/>
      <c r="D51" s="338"/>
      <c r="E51" s="338"/>
      <c r="F51" s="338"/>
      <c r="G51" s="338"/>
      <c r="H51" s="338"/>
      <c r="I51" s="338"/>
      <c r="J51" s="338"/>
    </row>
    <row r="52" spans="2:12" ht="14.25" customHeight="1" x14ac:dyDescent="0.2">
      <c r="B52" s="352" t="s">
        <v>393</v>
      </c>
      <c r="C52" s="338"/>
      <c r="D52" s="338"/>
      <c r="E52" s="338"/>
      <c r="F52" s="338"/>
      <c r="G52" s="338"/>
      <c r="H52" s="339"/>
      <c r="I52" s="237"/>
      <c r="J52" s="233" t="s">
        <v>366</v>
      </c>
      <c r="L52" s="286"/>
    </row>
    <row r="53" spans="2:12" ht="14.25" customHeight="1" x14ac:dyDescent="0.2">
      <c r="B53" s="225" t="s">
        <v>341</v>
      </c>
      <c r="C53" s="355" t="s">
        <v>394</v>
      </c>
      <c r="D53" s="338"/>
      <c r="E53" s="338"/>
      <c r="F53" s="338"/>
      <c r="G53" s="338"/>
      <c r="H53" s="339"/>
      <c r="I53" s="221" t="s">
        <v>395</v>
      </c>
      <c r="J53" s="239">
        <f>(5.5*44)-L53</f>
        <v>89.800400000000025</v>
      </c>
      <c r="L53" s="287">
        <f>J33*6%</f>
        <v>152.19959999999998</v>
      </c>
    </row>
    <row r="54" spans="2:12" ht="14.25" customHeight="1" x14ac:dyDescent="0.2">
      <c r="B54" s="225" t="s">
        <v>343</v>
      </c>
      <c r="C54" s="355" t="s">
        <v>396</v>
      </c>
      <c r="D54" s="338"/>
      <c r="E54" s="338"/>
      <c r="F54" s="338"/>
      <c r="G54" s="338"/>
      <c r="H54" s="339"/>
      <c r="I54" s="221" t="s">
        <v>395</v>
      </c>
      <c r="J54" s="239">
        <f>40.5*22</f>
        <v>891</v>
      </c>
      <c r="L54" s="286"/>
    </row>
    <row r="55" spans="2:12" ht="14.25" customHeight="1" x14ac:dyDescent="0.2">
      <c r="B55" s="225" t="s">
        <v>346</v>
      </c>
      <c r="C55" s="337" t="s">
        <v>397</v>
      </c>
      <c r="D55" s="338"/>
      <c r="E55" s="338"/>
      <c r="F55" s="338"/>
      <c r="G55" s="338"/>
      <c r="H55" s="339"/>
      <c r="I55" s="221" t="s">
        <v>395</v>
      </c>
      <c r="J55" s="239">
        <v>0</v>
      </c>
    </row>
    <row r="56" spans="2:12" ht="14.25" customHeight="1" x14ac:dyDescent="0.2">
      <c r="B56" s="225" t="s">
        <v>348</v>
      </c>
      <c r="C56" s="355" t="s">
        <v>398</v>
      </c>
      <c r="D56" s="338"/>
      <c r="E56" s="338"/>
      <c r="F56" s="338"/>
      <c r="G56" s="338"/>
      <c r="H56" s="339"/>
      <c r="I56" s="221" t="s">
        <v>395</v>
      </c>
      <c r="J56" s="241" t="s">
        <v>399</v>
      </c>
    </row>
    <row r="57" spans="2:12" ht="14.25" customHeight="1" x14ac:dyDescent="0.2">
      <c r="B57" s="225" t="s">
        <v>371</v>
      </c>
      <c r="C57" s="337" t="s">
        <v>400</v>
      </c>
      <c r="D57" s="338"/>
      <c r="E57" s="338"/>
      <c r="F57" s="338"/>
      <c r="G57" s="338"/>
      <c r="H57" s="339"/>
      <c r="I57" s="221" t="s">
        <v>395</v>
      </c>
      <c r="J57" s="239">
        <v>0</v>
      </c>
    </row>
    <row r="58" spans="2:12" ht="14.25" customHeight="1" x14ac:dyDescent="0.2">
      <c r="B58" s="225" t="s">
        <v>373</v>
      </c>
      <c r="C58" s="355" t="s">
        <v>374</v>
      </c>
      <c r="D58" s="338"/>
      <c r="E58" s="338"/>
      <c r="F58" s="338"/>
      <c r="G58" s="338"/>
      <c r="H58" s="339"/>
      <c r="I58" s="221" t="s">
        <v>395</v>
      </c>
      <c r="J58" s="239">
        <v>0</v>
      </c>
    </row>
    <row r="59" spans="2:12" ht="14.25" customHeight="1" x14ac:dyDescent="0.2">
      <c r="B59" s="350" t="s">
        <v>401</v>
      </c>
      <c r="C59" s="338"/>
      <c r="D59" s="338"/>
      <c r="E59" s="338"/>
      <c r="F59" s="338"/>
      <c r="G59" s="338"/>
      <c r="H59" s="338"/>
      <c r="I59" s="339"/>
      <c r="J59" s="230">
        <f>SUM(J53:J58)</f>
        <v>980.80040000000008</v>
      </c>
    </row>
    <row r="60" spans="2:12" ht="14.25" customHeight="1" x14ac:dyDescent="0.2">
      <c r="B60" s="356"/>
      <c r="C60" s="338"/>
      <c r="D60" s="338"/>
      <c r="E60" s="338"/>
      <c r="F60" s="338"/>
      <c r="G60" s="338"/>
      <c r="H60" s="338"/>
      <c r="I60" s="338"/>
      <c r="J60" s="338"/>
    </row>
    <row r="61" spans="2:12" ht="14.25" customHeight="1" x14ac:dyDescent="0.2">
      <c r="B61" s="342" t="s">
        <v>402</v>
      </c>
      <c r="C61" s="338"/>
      <c r="D61" s="338"/>
      <c r="E61" s="338"/>
      <c r="F61" s="338"/>
      <c r="G61" s="338"/>
      <c r="H61" s="338"/>
      <c r="I61" s="338"/>
      <c r="J61" s="339"/>
    </row>
    <row r="62" spans="2:12" ht="14.25" customHeight="1" x14ac:dyDescent="0.2">
      <c r="B62" s="350" t="s">
        <v>403</v>
      </c>
      <c r="C62" s="338"/>
      <c r="D62" s="338"/>
      <c r="E62" s="338"/>
      <c r="F62" s="338"/>
      <c r="G62" s="338"/>
      <c r="H62" s="338"/>
      <c r="I62" s="339"/>
      <c r="J62" s="226" t="s">
        <v>366</v>
      </c>
    </row>
    <row r="63" spans="2:12" ht="14.25" customHeight="1" x14ac:dyDescent="0.2">
      <c r="B63" s="225" t="s">
        <v>404</v>
      </c>
      <c r="C63" s="337" t="s">
        <v>405</v>
      </c>
      <c r="D63" s="338"/>
      <c r="E63" s="338"/>
      <c r="F63" s="338"/>
      <c r="G63" s="338"/>
      <c r="H63" s="338"/>
      <c r="I63" s="339"/>
      <c r="J63" s="228">
        <f>J39</f>
        <v>518.30999999999995</v>
      </c>
    </row>
    <row r="64" spans="2:12" ht="14.25" customHeight="1" x14ac:dyDescent="0.2">
      <c r="B64" s="225" t="s">
        <v>406</v>
      </c>
      <c r="C64" s="337" t="s">
        <v>407</v>
      </c>
      <c r="D64" s="338"/>
      <c r="E64" s="338"/>
      <c r="F64" s="338"/>
      <c r="G64" s="338"/>
      <c r="H64" s="338"/>
      <c r="I64" s="339"/>
      <c r="J64" s="228">
        <f>J50</f>
        <v>933.49087999999983</v>
      </c>
    </row>
    <row r="65" spans="2:10" ht="14.25" customHeight="1" x14ac:dyDescent="0.2">
      <c r="B65" s="225" t="s">
        <v>408</v>
      </c>
      <c r="C65" s="337" t="s">
        <v>409</v>
      </c>
      <c r="D65" s="338"/>
      <c r="E65" s="338"/>
      <c r="F65" s="338"/>
      <c r="G65" s="338"/>
      <c r="H65" s="338"/>
      <c r="I65" s="339"/>
      <c r="J65" s="228">
        <f>J59</f>
        <v>980.80040000000008</v>
      </c>
    </row>
    <row r="66" spans="2:10" ht="14.25" customHeight="1" x14ac:dyDescent="0.2">
      <c r="B66" s="350" t="s">
        <v>410</v>
      </c>
      <c r="C66" s="338"/>
      <c r="D66" s="338"/>
      <c r="E66" s="338"/>
      <c r="F66" s="338"/>
      <c r="G66" s="338"/>
      <c r="H66" s="338"/>
      <c r="I66" s="339"/>
      <c r="J66" s="230">
        <f>SUM(J63:J65)</f>
        <v>2432.6012799999999</v>
      </c>
    </row>
    <row r="67" spans="2:10" ht="14.25" customHeight="1" x14ac:dyDescent="0.2">
      <c r="B67" s="357"/>
      <c r="C67" s="358"/>
      <c r="D67" s="358"/>
      <c r="E67" s="358"/>
      <c r="F67" s="358"/>
      <c r="G67" s="358"/>
      <c r="H67" s="358"/>
      <c r="I67" s="358"/>
      <c r="J67" s="358"/>
    </row>
    <row r="68" spans="2:10" ht="14.25" customHeight="1" x14ac:dyDescent="0.2">
      <c r="B68" s="351" t="s">
        <v>411</v>
      </c>
      <c r="C68" s="338"/>
      <c r="D68" s="338"/>
      <c r="E68" s="338"/>
      <c r="F68" s="338"/>
      <c r="G68" s="338"/>
      <c r="H68" s="338"/>
      <c r="I68" s="338"/>
      <c r="J68" s="339"/>
    </row>
    <row r="69" spans="2:10" ht="14.25" customHeight="1" x14ac:dyDescent="0.2">
      <c r="B69" s="225">
        <v>3</v>
      </c>
      <c r="C69" s="350" t="s">
        <v>412</v>
      </c>
      <c r="D69" s="338"/>
      <c r="E69" s="338"/>
      <c r="F69" s="338"/>
      <c r="G69" s="338"/>
      <c r="H69" s="339"/>
      <c r="I69" s="225" t="s">
        <v>365</v>
      </c>
      <c r="J69" s="226" t="s">
        <v>366</v>
      </c>
    </row>
    <row r="70" spans="2:10" ht="14.25" customHeight="1" x14ac:dyDescent="0.2">
      <c r="B70" s="225" t="s">
        <v>341</v>
      </c>
      <c r="C70" s="337" t="s">
        <v>413</v>
      </c>
      <c r="D70" s="338"/>
      <c r="E70" s="338"/>
      <c r="F70" s="338"/>
      <c r="G70" s="338"/>
      <c r="H70" s="339"/>
      <c r="I70" s="229">
        <f>(1/12)*5%</f>
        <v>4.1666666666666666E-3</v>
      </c>
      <c r="J70" s="228">
        <f t="shared" ref="J70:J74" si="4">TRUNC(I70*$J$33,2)</f>
        <v>10.56</v>
      </c>
    </row>
    <row r="71" spans="2:10" ht="14.25" customHeight="1" x14ac:dyDescent="0.2">
      <c r="B71" s="225" t="s">
        <v>343</v>
      </c>
      <c r="C71" s="337" t="s">
        <v>414</v>
      </c>
      <c r="D71" s="338"/>
      <c r="E71" s="338"/>
      <c r="F71" s="338"/>
      <c r="G71" s="338"/>
      <c r="H71" s="339"/>
      <c r="I71" s="229">
        <f>I49*I70</f>
        <v>3.3333333333333332E-4</v>
      </c>
      <c r="J71" s="228">
        <f t="shared" si="4"/>
        <v>0.84</v>
      </c>
    </row>
    <row r="72" spans="2:10" ht="14.25" customHeight="1" x14ac:dyDescent="0.2">
      <c r="B72" s="225" t="s">
        <v>346</v>
      </c>
      <c r="C72" s="337" t="s">
        <v>415</v>
      </c>
      <c r="D72" s="338"/>
      <c r="E72" s="338"/>
      <c r="F72" s="338"/>
      <c r="G72" s="338"/>
      <c r="H72" s="339"/>
      <c r="I72" s="229">
        <f>((7/30)/12)</f>
        <v>1.9444444444444445E-2</v>
      </c>
      <c r="J72" s="228">
        <f t="shared" si="4"/>
        <v>49.32</v>
      </c>
    </row>
    <row r="73" spans="2:10" ht="14.25" customHeight="1" x14ac:dyDescent="0.2">
      <c r="B73" s="225" t="s">
        <v>348</v>
      </c>
      <c r="C73" s="337" t="s">
        <v>416</v>
      </c>
      <c r="D73" s="338"/>
      <c r="E73" s="338"/>
      <c r="F73" s="338"/>
      <c r="G73" s="338"/>
      <c r="H73" s="339"/>
      <c r="I73" s="234">
        <f>I50*I72</f>
        <v>7.1555555555555565E-3</v>
      </c>
      <c r="J73" s="228">
        <f t="shared" si="4"/>
        <v>18.149999999999999</v>
      </c>
    </row>
    <row r="74" spans="2:10" ht="14.25" customHeight="1" x14ac:dyDescent="0.2">
      <c r="B74" s="225" t="s">
        <v>371</v>
      </c>
      <c r="C74" s="359" t="s">
        <v>417</v>
      </c>
      <c r="D74" s="338"/>
      <c r="E74" s="338"/>
      <c r="F74" s="338"/>
      <c r="G74" s="338"/>
      <c r="H74" s="339"/>
      <c r="I74" s="229">
        <v>0.04</v>
      </c>
      <c r="J74" s="228">
        <f t="shared" si="4"/>
        <v>101.46</v>
      </c>
    </row>
    <row r="75" spans="2:10" ht="14.25" customHeight="1" x14ac:dyDescent="0.2">
      <c r="B75" s="350" t="s">
        <v>418</v>
      </c>
      <c r="C75" s="338"/>
      <c r="D75" s="338"/>
      <c r="E75" s="338"/>
      <c r="F75" s="338"/>
      <c r="G75" s="338"/>
      <c r="H75" s="339"/>
      <c r="I75" s="235">
        <f t="shared" ref="I75:J75" si="5">SUM(I70:I74)</f>
        <v>7.1099999999999997E-2</v>
      </c>
      <c r="J75" s="230">
        <f t="shared" si="5"/>
        <v>180.32999999999998</v>
      </c>
    </row>
    <row r="76" spans="2:10" ht="14.25" customHeight="1" x14ac:dyDescent="0.2">
      <c r="B76" s="350"/>
      <c r="C76" s="338"/>
      <c r="D76" s="338"/>
      <c r="E76" s="338"/>
      <c r="F76" s="338"/>
      <c r="G76" s="338"/>
      <c r="H76" s="338"/>
      <c r="I76" s="338"/>
      <c r="J76" s="338"/>
    </row>
    <row r="77" spans="2:10" ht="14.25" customHeight="1" x14ac:dyDescent="0.2">
      <c r="B77" s="351" t="s">
        <v>419</v>
      </c>
      <c r="C77" s="338"/>
      <c r="D77" s="338"/>
      <c r="E77" s="338"/>
      <c r="F77" s="338"/>
      <c r="G77" s="338"/>
      <c r="H77" s="338"/>
      <c r="I77" s="338"/>
      <c r="J77" s="339"/>
    </row>
    <row r="78" spans="2:10" ht="14.25" customHeight="1" x14ac:dyDescent="0.2">
      <c r="B78" s="350" t="s">
        <v>420</v>
      </c>
      <c r="C78" s="338"/>
      <c r="D78" s="338"/>
      <c r="E78" s="338"/>
      <c r="F78" s="338"/>
      <c r="G78" s="338"/>
      <c r="H78" s="339"/>
      <c r="I78" s="225" t="s">
        <v>365</v>
      </c>
      <c r="J78" s="226" t="s">
        <v>366</v>
      </c>
    </row>
    <row r="79" spans="2:10" ht="14.25" customHeight="1" x14ac:dyDescent="0.2">
      <c r="B79" s="225" t="s">
        <v>341</v>
      </c>
      <c r="C79" s="337" t="s">
        <v>421</v>
      </c>
      <c r="D79" s="338"/>
      <c r="E79" s="338"/>
      <c r="F79" s="338"/>
      <c r="G79" s="338"/>
      <c r="H79" s="339"/>
      <c r="I79" s="229">
        <f>(1/12/12)+(1/12/12)+(1/12/12/3)</f>
        <v>1.6203703703703703E-2</v>
      </c>
      <c r="J79" s="228">
        <f t="shared" ref="J79:J84" si="6">TRUNC(($J$33)*I79,2)</f>
        <v>41.1</v>
      </c>
    </row>
    <row r="80" spans="2:10" ht="14.25" customHeight="1" x14ac:dyDescent="0.2">
      <c r="B80" s="225" t="s">
        <v>343</v>
      </c>
      <c r="C80" s="337" t="s">
        <v>422</v>
      </c>
      <c r="D80" s="338"/>
      <c r="E80" s="338"/>
      <c r="F80" s="338"/>
      <c r="G80" s="338"/>
      <c r="H80" s="339"/>
      <c r="I80" s="229">
        <f>((1/30))/12</f>
        <v>2.7777777777777779E-3</v>
      </c>
      <c r="J80" s="228">
        <f t="shared" si="6"/>
        <v>7.04</v>
      </c>
    </row>
    <row r="81" spans="2:10" ht="14.25" customHeight="1" x14ac:dyDescent="0.2">
      <c r="B81" s="225" t="s">
        <v>346</v>
      </c>
      <c r="C81" s="337" t="s">
        <v>423</v>
      </c>
      <c r="D81" s="338"/>
      <c r="E81" s="338"/>
      <c r="F81" s="338"/>
      <c r="G81" s="338"/>
      <c r="H81" s="339"/>
      <c r="I81" s="229">
        <f>((5/30)/12)*1.5%</f>
        <v>2.0833333333333332E-4</v>
      </c>
      <c r="J81" s="228">
        <f t="shared" si="6"/>
        <v>0.52</v>
      </c>
    </row>
    <row r="82" spans="2:10" ht="14.25" customHeight="1" x14ac:dyDescent="0.2">
      <c r="B82" s="225" t="s">
        <v>348</v>
      </c>
      <c r="C82" s="337" t="s">
        <v>424</v>
      </c>
      <c r="D82" s="338"/>
      <c r="E82" s="338"/>
      <c r="F82" s="338"/>
      <c r="G82" s="338"/>
      <c r="H82" s="339"/>
      <c r="I82" s="229">
        <f>((15/30)/12)*8%</f>
        <v>3.3333333333333331E-3</v>
      </c>
      <c r="J82" s="228">
        <f t="shared" si="6"/>
        <v>8.4499999999999993</v>
      </c>
    </row>
    <row r="83" spans="2:10" ht="14.25" customHeight="1" x14ac:dyDescent="0.2">
      <c r="B83" s="225" t="s">
        <v>371</v>
      </c>
      <c r="C83" s="337" t="s">
        <v>425</v>
      </c>
      <c r="D83" s="338"/>
      <c r="E83" s="338"/>
      <c r="F83" s="338"/>
      <c r="G83" s="338"/>
      <c r="H83" s="339"/>
      <c r="I83" s="229">
        <f>(((4*8.33%)+(4*2.78%))/12)*2%</f>
        <v>7.4066666666666671E-4</v>
      </c>
      <c r="J83" s="228">
        <f t="shared" si="6"/>
        <v>1.87</v>
      </c>
    </row>
    <row r="84" spans="2:10" ht="14.25" customHeight="1" x14ac:dyDescent="0.2">
      <c r="B84" s="225" t="s">
        <v>373</v>
      </c>
      <c r="C84" s="337" t="s">
        <v>426</v>
      </c>
      <c r="D84" s="338"/>
      <c r="E84" s="338"/>
      <c r="F84" s="338"/>
      <c r="G84" s="338"/>
      <c r="H84" s="339"/>
      <c r="I84" s="229">
        <v>0</v>
      </c>
      <c r="J84" s="228">
        <f t="shared" si="6"/>
        <v>0</v>
      </c>
    </row>
    <row r="85" spans="2:10" ht="14.25" customHeight="1" x14ac:dyDescent="0.2">
      <c r="B85" s="350" t="s">
        <v>427</v>
      </c>
      <c r="C85" s="338"/>
      <c r="D85" s="338"/>
      <c r="E85" s="338"/>
      <c r="F85" s="338"/>
      <c r="G85" s="338"/>
      <c r="H85" s="339"/>
      <c r="I85" s="235">
        <f t="shared" ref="I85:J85" si="7">SUM(I79:I84)</f>
        <v>2.3263814814814817E-2</v>
      </c>
      <c r="J85" s="230">
        <f t="shared" si="7"/>
        <v>58.98</v>
      </c>
    </row>
    <row r="86" spans="2:10" ht="14.25" customHeight="1" x14ac:dyDescent="0.2">
      <c r="B86" s="363"/>
      <c r="C86" s="338"/>
      <c r="D86" s="338"/>
      <c r="E86" s="338"/>
      <c r="F86" s="338"/>
      <c r="G86" s="338"/>
      <c r="H86" s="338"/>
      <c r="I86" s="338"/>
      <c r="J86" s="338"/>
    </row>
    <row r="87" spans="2:10" ht="14.25" customHeight="1" x14ac:dyDescent="0.2">
      <c r="B87" s="350" t="s">
        <v>428</v>
      </c>
      <c r="C87" s="338"/>
      <c r="D87" s="338"/>
      <c r="E87" s="338"/>
      <c r="F87" s="338"/>
      <c r="G87" s="338"/>
      <c r="H87" s="339"/>
      <c r="I87" s="225" t="s">
        <v>365</v>
      </c>
      <c r="J87" s="226" t="s">
        <v>366</v>
      </c>
    </row>
    <row r="88" spans="2:10" ht="14.25" customHeight="1" x14ac:dyDescent="0.2">
      <c r="B88" s="225" t="s">
        <v>341</v>
      </c>
      <c r="C88" s="359" t="s">
        <v>429</v>
      </c>
      <c r="D88" s="338"/>
      <c r="E88" s="338"/>
      <c r="F88" s="338"/>
      <c r="G88" s="338"/>
      <c r="H88" s="339"/>
      <c r="I88" s="229">
        <v>0</v>
      </c>
      <c r="J88" s="228">
        <v>0</v>
      </c>
    </row>
    <row r="89" spans="2:10" ht="14.25" customHeight="1" x14ac:dyDescent="0.2">
      <c r="B89" s="350" t="s">
        <v>430</v>
      </c>
      <c r="C89" s="338"/>
      <c r="D89" s="338"/>
      <c r="E89" s="338"/>
      <c r="F89" s="338"/>
      <c r="G89" s="338"/>
      <c r="H89" s="339"/>
      <c r="I89" s="235">
        <v>0</v>
      </c>
      <c r="J89" s="230">
        <v>0</v>
      </c>
    </row>
    <row r="90" spans="2:10" ht="14.25" customHeight="1" x14ac:dyDescent="0.2">
      <c r="B90" s="360"/>
      <c r="C90" s="344"/>
      <c r="D90" s="344"/>
      <c r="E90" s="344"/>
      <c r="F90" s="344"/>
      <c r="G90" s="344"/>
      <c r="H90" s="344"/>
      <c r="I90" s="344"/>
      <c r="J90" s="344"/>
    </row>
    <row r="91" spans="2:10" ht="14.25" customHeight="1" x14ac:dyDescent="0.2">
      <c r="B91" s="342" t="s">
        <v>431</v>
      </c>
      <c r="C91" s="338"/>
      <c r="D91" s="338"/>
      <c r="E91" s="338"/>
      <c r="F91" s="338"/>
      <c r="G91" s="338"/>
      <c r="H91" s="338"/>
      <c r="I91" s="338"/>
      <c r="J91" s="339"/>
    </row>
    <row r="92" spans="2:10" ht="14.25" customHeight="1" x14ac:dyDescent="0.2">
      <c r="B92" s="350" t="s">
        <v>432</v>
      </c>
      <c r="C92" s="338"/>
      <c r="D92" s="338"/>
      <c r="E92" s="338"/>
      <c r="F92" s="338"/>
      <c r="G92" s="338"/>
      <c r="H92" s="338"/>
      <c r="I92" s="339"/>
      <c r="J92" s="226" t="s">
        <v>366</v>
      </c>
    </row>
    <row r="93" spans="2:10" ht="14.25" customHeight="1" x14ac:dyDescent="0.2">
      <c r="B93" s="225" t="s">
        <v>433</v>
      </c>
      <c r="C93" s="337" t="s">
        <v>434</v>
      </c>
      <c r="D93" s="338"/>
      <c r="E93" s="338"/>
      <c r="F93" s="338"/>
      <c r="G93" s="338"/>
      <c r="H93" s="338"/>
      <c r="I93" s="339"/>
      <c r="J93" s="228">
        <f>J85</f>
        <v>58.98</v>
      </c>
    </row>
    <row r="94" spans="2:10" ht="14.25" customHeight="1" x14ac:dyDescent="0.2">
      <c r="B94" s="242" t="s">
        <v>435</v>
      </c>
      <c r="C94" s="361" t="s">
        <v>436</v>
      </c>
      <c r="D94" s="358"/>
      <c r="E94" s="358"/>
      <c r="F94" s="358"/>
      <c r="G94" s="358"/>
      <c r="H94" s="358"/>
      <c r="I94" s="362"/>
      <c r="J94" s="243">
        <f>J89</f>
        <v>0</v>
      </c>
    </row>
    <row r="95" spans="2:10" ht="14.25" customHeight="1" x14ac:dyDescent="0.2">
      <c r="B95" s="369" t="s">
        <v>437</v>
      </c>
      <c r="C95" s="370"/>
      <c r="D95" s="370"/>
      <c r="E95" s="370"/>
      <c r="F95" s="370"/>
      <c r="G95" s="370"/>
      <c r="H95" s="370"/>
      <c r="I95" s="370"/>
      <c r="J95" s="244">
        <f>SUM(J93:J94)</f>
        <v>58.98</v>
      </c>
    </row>
    <row r="96" spans="2:10" ht="14.25" customHeight="1" x14ac:dyDescent="0.2">
      <c r="B96" s="371" t="s">
        <v>438</v>
      </c>
      <c r="C96" s="371"/>
      <c r="D96" s="371"/>
      <c r="E96" s="371"/>
      <c r="F96" s="371"/>
      <c r="G96" s="371"/>
      <c r="H96" s="371"/>
      <c r="I96" s="371"/>
      <c r="J96" s="245">
        <f>J33+J66+J75+J85</f>
        <v>5208.5712799999992</v>
      </c>
    </row>
    <row r="97" spans="2:10" ht="14.25" customHeight="1" x14ac:dyDescent="0.2">
      <c r="B97" s="368" t="s">
        <v>439</v>
      </c>
      <c r="C97" s="365"/>
      <c r="D97" s="365"/>
      <c r="E97" s="365"/>
      <c r="F97" s="365"/>
      <c r="G97" s="365"/>
      <c r="H97" s="365"/>
      <c r="I97" s="365"/>
      <c r="J97" s="365"/>
    </row>
    <row r="98" spans="2:10" ht="14.25" customHeight="1" x14ac:dyDescent="0.2">
      <c r="B98" s="246">
        <v>5</v>
      </c>
      <c r="C98" s="366" t="s">
        <v>440</v>
      </c>
      <c r="D98" s="365"/>
      <c r="E98" s="365"/>
      <c r="F98" s="365"/>
      <c r="G98" s="365"/>
      <c r="H98" s="365"/>
      <c r="I98" s="246"/>
      <c r="J98" s="247" t="s">
        <v>366</v>
      </c>
    </row>
    <row r="99" spans="2:10" ht="14.25" customHeight="1" x14ac:dyDescent="0.2">
      <c r="B99" s="246" t="s">
        <v>341</v>
      </c>
      <c r="C99" s="364" t="s">
        <v>441</v>
      </c>
      <c r="D99" s="365"/>
      <c r="E99" s="365"/>
      <c r="F99" s="365"/>
      <c r="G99" s="365"/>
      <c r="H99" s="365"/>
      <c r="I99" s="249">
        <v>0</v>
      </c>
      <c r="J99" s="250">
        <v>80</v>
      </c>
    </row>
    <row r="100" spans="2:10" ht="14.25" customHeight="1" x14ac:dyDescent="0.2">
      <c r="B100" s="246" t="s">
        <v>343</v>
      </c>
      <c r="C100" s="364" t="s">
        <v>442</v>
      </c>
      <c r="D100" s="365"/>
      <c r="E100" s="365"/>
      <c r="F100" s="365"/>
      <c r="G100" s="365"/>
      <c r="H100" s="365"/>
      <c r="I100" s="249">
        <v>0</v>
      </c>
      <c r="J100" s="250">
        <v>80</v>
      </c>
    </row>
    <row r="101" spans="2:10" ht="14.25" customHeight="1" x14ac:dyDescent="0.2">
      <c r="B101" s="251" t="s">
        <v>346</v>
      </c>
      <c r="C101" s="364" t="s">
        <v>443</v>
      </c>
      <c r="D101" s="365"/>
      <c r="E101" s="365"/>
      <c r="F101" s="365"/>
      <c r="G101" s="365"/>
      <c r="H101" s="365"/>
      <c r="I101" s="252" t="s">
        <v>395</v>
      </c>
      <c r="J101" s="250">
        <v>0</v>
      </c>
    </row>
    <row r="102" spans="2:10" ht="14.25" customHeight="1" x14ac:dyDescent="0.2">
      <c r="B102" s="251" t="s">
        <v>348</v>
      </c>
      <c r="C102" s="364" t="s">
        <v>374</v>
      </c>
      <c r="D102" s="365"/>
      <c r="E102" s="365"/>
      <c r="F102" s="365"/>
      <c r="G102" s="365"/>
      <c r="H102" s="365"/>
      <c r="I102" s="252" t="s">
        <v>395</v>
      </c>
      <c r="J102" s="250">
        <v>0</v>
      </c>
    </row>
    <row r="103" spans="2:10" ht="14.25" customHeight="1" x14ac:dyDescent="0.2">
      <c r="B103" s="366" t="s">
        <v>444</v>
      </c>
      <c r="C103" s="365"/>
      <c r="D103" s="365"/>
      <c r="E103" s="365"/>
      <c r="F103" s="365"/>
      <c r="G103" s="365"/>
      <c r="H103" s="365"/>
      <c r="I103" s="253" t="s">
        <v>395</v>
      </c>
      <c r="J103" s="254">
        <f>SUM(J99:J102)</f>
        <v>160</v>
      </c>
    </row>
    <row r="104" spans="2:10" ht="14.25" customHeight="1" x14ac:dyDescent="0.2">
      <c r="B104" s="367"/>
      <c r="C104" s="365"/>
      <c r="D104" s="365"/>
      <c r="E104" s="365"/>
      <c r="F104" s="365"/>
      <c r="G104" s="365"/>
      <c r="H104" s="365"/>
      <c r="I104" s="365"/>
      <c r="J104" s="365"/>
    </row>
    <row r="105" spans="2:10" ht="14.25" customHeight="1" x14ac:dyDescent="0.2">
      <c r="B105" s="368" t="s">
        <v>445</v>
      </c>
      <c r="C105" s="365"/>
      <c r="D105" s="365"/>
      <c r="E105" s="365"/>
      <c r="F105" s="365"/>
      <c r="G105" s="365"/>
      <c r="H105" s="365"/>
      <c r="I105" s="365"/>
      <c r="J105" s="365"/>
    </row>
    <row r="106" spans="2:10" ht="14.25" customHeight="1" x14ac:dyDescent="0.2">
      <c r="B106" s="246">
        <v>6</v>
      </c>
      <c r="C106" s="366" t="s">
        <v>446</v>
      </c>
      <c r="D106" s="365"/>
      <c r="E106" s="365"/>
      <c r="F106" s="365"/>
      <c r="G106" s="365"/>
      <c r="H106" s="365"/>
      <c r="I106" s="246" t="s">
        <v>365</v>
      </c>
      <c r="J106" s="247" t="s">
        <v>366</v>
      </c>
    </row>
    <row r="107" spans="2:10" ht="14.25" customHeight="1" x14ac:dyDescent="0.2">
      <c r="B107" s="246" t="s">
        <v>341</v>
      </c>
      <c r="C107" s="372" t="s">
        <v>447</v>
      </c>
      <c r="D107" s="365"/>
      <c r="E107" s="365"/>
      <c r="F107" s="365"/>
      <c r="G107" s="365"/>
      <c r="H107" s="365"/>
      <c r="I107" s="255">
        <v>0.03</v>
      </c>
      <c r="J107" s="250">
        <f>TRUNC(((J131)*I107),2)</f>
        <v>161.05000000000001</v>
      </c>
    </row>
    <row r="108" spans="2:10" ht="14.25" customHeight="1" x14ac:dyDescent="0.2">
      <c r="B108" s="246" t="s">
        <v>343</v>
      </c>
      <c r="C108" s="372" t="s">
        <v>448</v>
      </c>
      <c r="D108" s="365"/>
      <c r="E108" s="365"/>
      <c r="F108" s="365"/>
      <c r="G108" s="365"/>
      <c r="H108" s="365"/>
      <c r="I108" s="255">
        <v>0.06</v>
      </c>
      <c r="J108" s="250">
        <f>TRUNC(((J131+J107)*I108),2)</f>
        <v>331.77</v>
      </c>
    </row>
    <row r="109" spans="2:10" ht="14.25" customHeight="1" x14ac:dyDescent="0.2">
      <c r="B109" s="246" t="s">
        <v>346</v>
      </c>
      <c r="C109" s="374" t="s">
        <v>449</v>
      </c>
      <c r="D109" s="365"/>
      <c r="E109" s="365"/>
      <c r="F109" s="365"/>
      <c r="G109" s="365"/>
      <c r="H109" s="365"/>
      <c r="I109" s="249"/>
      <c r="J109" s="257"/>
    </row>
    <row r="110" spans="2:10" ht="14.25" customHeight="1" x14ac:dyDescent="0.2">
      <c r="B110" s="246" t="s">
        <v>450</v>
      </c>
      <c r="C110" s="372" t="s">
        <v>451</v>
      </c>
      <c r="D110" s="365"/>
      <c r="E110" s="365"/>
      <c r="F110" s="365"/>
      <c r="G110" s="365"/>
      <c r="H110" s="365"/>
      <c r="I110" s="255">
        <v>6.4999999999999997E-3</v>
      </c>
      <c r="J110" s="250">
        <f>TRUNC(I110*((J131+J107+J108)/(1-I115)),2)</f>
        <v>41.7</v>
      </c>
    </row>
    <row r="111" spans="2:10" ht="14.25" customHeight="1" x14ac:dyDescent="0.2">
      <c r="B111" s="246" t="s">
        <v>452</v>
      </c>
      <c r="C111" s="372" t="s">
        <v>453</v>
      </c>
      <c r="D111" s="365"/>
      <c r="E111" s="365"/>
      <c r="F111" s="365"/>
      <c r="G111" s="365"/>
      <c r="H111" s="365"/>
      <c r="I111" s="255">
        <v>0.03</v>
      </c>
      <c r="J111" s="250">
        <f>TRUNC(I111*(J131+J107+J108)/(1-I115),2)</f>
        <v>192.49</v>
      </c>
    </row>
    <row r="112" spans="2:10" ht="14.25" customHeight="1" x14ac:dyDescent="0.2">
      <c r="B112" s="246" t="s">
        <v>454</v>
      </c>
      <c r="C112" s="372" t="s">
        <v>455</v>
      </c>
      <c r="D112" s="365"/>
      <c r="E112" s="365"/>
      <c r="F112" s="365"/>
      <c r="G112" s="365"/>
      <c r="H112" s="365"/>
      <c r="I112" s="255">
        <v>0.05</v>
      </c>
      <c r="J112" s="250">
        <f>TRUNC(I112*(J131+J107+J108)/(1-I115),2)</f>
        <v>320.82</v>
      </c>
    </row>
    <row r="113" spans="2:10" ht="14.25" customHeight="1" x14ac:dyDescent="0.2">
      <c r="B113" s="366" t="s">
        <v>456</v>
      </c>
      <c r="C113" s="365"/>
      <c r="D113" s="365"/>
      <c r="E113" s="365"/>
      <c r="F113" s="365"/>
      <c r="G113" s="365"/>
      <c r="H113" s="365"/>
      <c r="I113" s="255">
        <f t="shared" ref="I113:J113" si="8">SUM(I107:I112)</f>
        <v>0.17649999999999999</v>
      </c>
      <c r="J113" s="254">
        <f t="shared" si="8"/>
        <v>1047.83</v>
      </c>
    </row>
    <row r="114" spans="2:10" ht="14.25" customHeight="1" x14ac:dyDescent="0.2">
      <c r="B114" s="252"/>
      <c r="C114" s="372"/>
      <c r="D114" s="373"/>
      <c r="E114" s="373"/>
      <c r="F114" s="373"/>
      <c r="G114" s="373"/>
      <c r="H114" s="373"/>
      <c r="I114" s="373"/>
      <c r="J114" s="373"/>
    </row>
    <row r="115" spans="2:10" ht="14.25" customHeight="1" x14ac:dyDescent="0.2">
      <c r="B115" s="246" t="s">
        <v>457</v>
      </c>
      <c r="C115" s="374" t="s">
        <v>458</v>
      </c>
      <c r="D115" s="365"/>
      <c r="E115" s="365"/>
      <c r="F115" s="365"/>
      <c r="G115" s="365"/>
      <c r="H115" s="365"/>
      <c r="I115" s="258">
        <f>I110+I111+I112</f>
        <v>8.6499999999999994E-2</v>
      </c>
      <c r="J115" s="254"/>
    </row>
    <row r="116" spans="2:10" ht="14.25" customHeight="1" x14ac:dyDescent="0.2">
      <c r="B116" s="246"/>
      <c r="C116" s="374">
        <v>100</v>
      </c>
      <c r="D116" s="373"/>
      <c r="E116" s="373"/>
      <c r="F116" s="373"/>
      <c r="G116" s="373"/>
      <c r="H116" s="373"/>
      <c r="I116" s="258"/>
      <c r="J116" s="254"/>
    </row>
    <row r="117" spans="2:10" ht="14.25" customHeight="1" x14ac:dyDescent="0.2">
      <c r="B117" s="248"/>
      <c r="C117" s="256"/>
      <c r="D117" s="256"/>
      <c r="E117" s="256"/>
      <c r="F117" s="256"/>
      <c r="G117" s="256"/>
      <c r="H117" s="256"/>
      <c r="I117" s="258"/>
      <c r="J117" s="254"/>
    </row>
    <row r="118" spans="2:10" ht="14.25" customHeight="1" x14ac:dyDescent="0.2">
      <c r="B118" s="246" t="s">
        <v>459</v>
      </c>
      <c r="C118" s="374" t="s">
        <v>460</v>
      </c>
      <c r="D118" s="373"/>
      <c r="E118" s="373"/>
      <c r="F118" s="373"/>
      <c r="G118" s="373"/>
      <c r="H118" s="373"/>
      <c r="I118" s="258"/>
      <c r="J118" s="254">
        <f>J33+J66+J75+J95+J103+J107+J108</f>
        <v>5861.3912799999998</v>
      </c>
    </row>
    <row r="119" spans="2:10" ht="14.25" customHeight="1" x14ac:dyDescent="0.2">
      <c r="B119" s="246"/>
      <c r="C119" s="256"/>
      <c r="D119" s="256"/>
      <c r="E119" s="256"/>
      <c r="F119" s="256"/>
      <c r="G119" s="256"/>
      <c r="H119" s="256"/>
      <c r="I119" s="258"/>
      <c r="J119" s="254"/>
    </row>
    <row r="120" spans="2:10" ht="14.25" customHeight="1" x14ac:dyDescent="0.2">
      <c r="B120" s="246" t="s">
        <v>461</v>
      </c>
      <c r="C120" s="374" t="s">
        <v>462</v>
      </c>
      <c r="D120" s="373"/>
      <c r="E120" s="373"/>
      <c r="F120" s="373"/>
      <c r="G120" s="373"/>
      <c r="H120" s="373"/>
      <c r="I120" s="258"/>
      <c r="J120" s="254">
        <f>TRUNC(J118/(1-I115),2)</f>
        <v>6416.41</v>
      </c>
    </row>
    <row r="121" spans="2:10" ht="14.25" customHeight="1" x14ac:dyDescent="0.2">
      <c r="B121" s="246"/>
      <c r="C121" s="256"/>
      <c r="D121" s="256"/>
      <c r="E121" s="256"/>
      <c r="F121" s="256"/>
      <c r="G121" s="256"/>
      <c r="H121" s="256"/>
      <c r="I121" s="258"/>
      <c r="J121" s="254"/>
    </row>
    <row r="122" spans="2:10" ht="14.25" customHeight="1" x14ac:dyDescent="0.2">
      <c r="B122" s="246"/>
      <c r="C122" s="374" t="s">
        <v>463</v>
      </c>
      <c r="D122" s="365"/>
      <c r="E122" s="365"/>
      <c r="F122" s="365"/>
      <c r="G122" s="365"/>
      <c r="H122" s="365"/>
      <c r="I122" s="258"/>
      <c r="J122" s="254">
        <f>J120-J118</f>
        <v>555.01872000000003</v>
      </c>
    </row>
    <row r="123" spans="2:10" ht="14.25" customHeight="1" x14ac:dyDescent="0.2">
      <c r="B123" s="252"/>
      <c r="C123" s="252"/>
      <c r="D123" s="252"/>
      <c r="E123" s="252"/>
      <c r="F123" s="252"/>
      <c r="G123" s="252"/>
      <c r="H123" s="252"/>
      <c r="I123" s="252"/>
      <c r="J123" s="254"/>
    </row>
    <row r="124" spans="2:10" ht="14.25" customHeight="1" x14ac:dyDescent="0.2">
      <c r="B124" s="376" t="s">
        <v>464</v>
      </c>
      <c r="C124" s="365"/>
      <c r="D124" s="365"/>
      <c r="E124" s="365"/>
      <c r="F124" s="365"/>
      <c r="G124" s="365"/>
      <c r="H124" s="365"/>
      <c r="I124" s="365"/>
      <c r="J124" s="365"/>
    </row>
    <row r="125" spans="2:10" ht="14.25" customHeight="1" x14ac:dyDescent="0.2">
      <c r="B125" s="366" t="s">
        <v>465</v>
      </c>
      <c r="C125" s="365"/>
      <c r="D125" s="365"/>
      <c r="E125" s="365"/>
      <c r="F125" s="365"/>
      <c r="G125" s="365"/>
      <c r="H125" s="365"/>
      <c r="I125" s="365"/>
      <c r="J125" s="247" t="s">
        <v>366</v>
      </c>
    </row>
    <row r="126" spans="2:10" ht="14.25" customHeight="1" x14ac:dyDescent="0.2">
      <c r="B126" s="252" t="s">
        <v>341</v>
      </c>
      <c r="C126" s="372" t="s">
        <v>363</v>
      </c>
      <c r="D126" s="365"/>
      <c r="E126" s="365"/>
      <c r="F126" s="365"/>
      <c r="G126" s="365"/>
      <c r="H126" s="365"/>
      <c r="I126" s="365"/>
      <c r="J126" s="250">
        <f>J33</f>
        <v>2536.66</v>
      </c>
    </row>
    <row r="127" spans="2:10" ht="14.25" customHeight="1" x14ac:dyDescent="0.2">
      <c r="B127" s="252" t="s">
        <v>343</v>
      </c>
      <c r="C127" s="372" t="s">
        <v>376</v>
      </c>
      <c r="D127" s="365"/>
      <c r="E127" s="365"/>
      <c r="F127" s="365"/>
      <c r="G127" s="365"/>
      <c r="H127" s="365"/>
      <c r="I127" s="365"/>
      <c r="J127" s="250">
        <f>J66</f>
        <v>2432.6012799999999</v>
      </c>
    </row>
    <row r="128" spans="2:10" ht="14.25" customHeight="1" x14ac:dyDescent="0.2">
      <c r="B128" s="252" t="s">
        <v>346</v>
      </c>
      <c r="C128" s="372" t="s">
        <v>411</v>
      </c>
      <c r="D128" s="365"/>
      <c r="E128" s="365"/>
      <c r="F128" s="365"/>
      <c r="G128" s="365"/>
      <c r="H128" s="365"/>
      <c r="I128" s="365"/>
      <c r="J128" s="250">
        <f>J75</f>
        <v>180.32999999999998</v>
      </c>
    </row>
    <row r="129" spans="2:10" ht="14.25" customHeight="1" x14ac:dyDescent="0.2">
      <c r="B129" s="252" t="s">
        <v>348</v>
      </c>
      <c r="C129" s="372" t="s">
        <v>419</v>
      </c>
      <c r="D129" s="365"/>
      <c r="E129" s="365"/>
      <c r="F129" s="365"/>
      <c r="G129" s="365"/>
      <c r="H129" s="365"/>
      <c r="I129" s="365"/>
      <c r="J129" s="250">
        <f>J95</f>
        <v>58.98</v>
      </c>
    </row>
    <row r="130" spans="2:10" ht="14.25" customHeight="1" x14ac:dyDescent="0.2">
      <c r="B130" s="252" t="s">
        <v>371</v>
      </c>
      <c r="C130" s="372" t="s">
        <v>439</v>
      </c>
      <c r="D130" s="365"/>
      <c r="E130" s="365"/>
      <c r="F130" s="365"/>
      <c r="G130" s="365"/>
      <c r="H130" s="365"/>
      <c r="I130" s="365"/>
      <c r="J130" s="250">
        <f>J103</f>
        <v>160</v>
      </c>
    </row>
    <row r="131" spans="2:10" ht="14.25" customHeight="1" x14ac:dyDescent="0.2">
      <c r="B131" s="246"/>
      <c r="C131" s="366" t="s">
        <v>466</v>
      </c>
      <c r="D131" s="365"/>
      <c r="E131" s="365"/>
      <c r="F131" s="365"/>
      <c r="G131" s="365"/>
      <c r="H131" s="365"/>
      <c r="I131" s="365"/>
      <c r="J131" s="254">
        <f>SUM(J126:J130)</f>
        <v>5368.5712799999992</v>
      </c>
    </row>
    <row r="132" spans="2:10" ht="14.25" customHeight="1" x14ac:dyDescent="0.2">
      <c r="B132" s="252" t="s">
        <v>373</v>
      </c>
      <c r="C132" s="372" t="s">
        <v>445</v>
      </c>
      <c r="D132" s="365"/>
      <c r="E132" s="365"/>
      <c r="F132" s="365"/>
      <c r="G132" s="365"/>
      <c r="H132" s="365"/>
      <c r="I132" s="365"/>
      <c r="J132" s="250">
        <f>J113</f>
        <v>1047.83</v>
      </c>
    </row>
    <row r="133" spans="2:10" ht="14.25" customHeight="1" x14ac:dyDescent="0.2">
      <c r="B133" s="375" t="s">
        <v>467</v>
      </c>
      <c r="C133" s="365"/>
      <c r="D133" s="365"/>
      <c r="E133" s="365"/>
      <c r="F133" s="365"/>
      <c r="G133" s="365"/>
      <c r="H133" s="365"/>
      <c r="I133" s="365"/>
      <c r="J133" s="259">
        <f>TRUNC(J131+J132,2)</f>
        <v>6416.4</v>
      </c>
    </row>
    <row r="134" spans="2:10" ht="14.25" customHeight="1" x14ac:dyDescent="0.2">
      <c r="B134" s="260"/>
      <c r="C134" s="260"/>
      <c r="D134" s="260"/>
      <c r="E134" s="260"/>
      <c r="F134" s="260"/>
      <c r="G134" s="260"/>
      <c r="H134" s="260"/>
      <c r="I134" s="260"/>
      <c r="J134" s="261"/>
    </row>
    <row r="135" spans="2:10" ht="14.25" customHeight="1" x14ac:dyDescent="0.2">
      <c r="B135" s="260"/>
      <c r="C135" s="260"/>
      <c r="D135" s="260"/>
      <c r="E135" s="260"/>
      <c r="F135" s="260"/>
      <c r="G135" s="260"/>
      <c r="H135" s="260"/>
      <c r="I135" s="260"/>
      <c r="J135" s="262"/>
    </row>
    <row r="136" spans="2:10" ht="14.25" customHeight="1" x14ac:dyDescent="0.2">
      <c r="B136" s="263"/>
      <c r="C136" s="264"/>
      <c r="D136" s="260"/>
      <c r="E136" s="260"/>
      <c r="F136" s="260"/>
      <c r="G136" s="260"/>
      <c r="H136" s="260"/>
      <c r="I136" s="260"/>
      <c r="J136" s="262"/>
    </row>
    <row r="137" spans="2:10" ht="14.25" customHeight="1" x14ac:dyDescent="0.25">
      <c r="B137" s="263"/>
      <c r="C137" s="263"/>
      <c r="D137" s="265"/>
    </row>
    <row r="138" spans="2:10" ht="14.25" customHeight="1" x14ac:dyDescent="0.25">
      <c r="B138" s="267"/>
      <c r="C138" s="260"/>
      <c r="D138" s="260"/>
    </row>
    <row r="139" spans="2:10" ht="14.25" customHeight="1" x14ac:dyDescent="0.25">
      <c r="B139" s="267"/>
      <c r="C139" s="260"/>
      <c r="D139" s="260"/>
    </row>
    <row r="140" spans="2:10" ht="14.25" customHeight="1" x14ac:dyDescent="0.25"/>
    <row r="141" spans="2:10" ht="14.25" customHeight="1" x14ac:dyDescent="0.25"/>
    <row r="142" spans="2:10" ht="14.25" customHeight="1" x14ac:dyDescent="0.25"/>
    <row r="143" spans="2:10" ht="14.25" customHeight="1" x14ac:dyDescent="0.25"/>
    <row r="144" spans="2:10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39">
    <mergeCell ref="C129:I129"/>
    <mergeCell ref="C130:I130"/>
    <mergeCell ref="C131:I131"/>
    <mergeCell ref="C132:I132"/>
    <mergeCell ref="B133:I133"/>
    <mergeCell ref="C122:H122"/>
    <mergeCell ref="B124:J124"/>
    <mergeCell ref="B125:I125"/>
    <mergeCell ref="C126:I126"/>
    <mergeCell ref="C127:I127"/>
    <mergeCell ref="C128:I128"/>
    <mergeCell ref="B113:H113"/>
    <mergeCell ref="C114:J114"/>
    <mergeCell ref="C115:H115"/>
    <mergeCell ref="C116:H116"/>
    <mergeCell ref="C118:H118"/>
    <mergeCell ref="C120:H120"/>
    <mergeCell ref="C107:H107"/>
    <mergeCell ref="C108:H108"/>
    <mergeCell ref="C109:H109"/>
    <mergeCell ref="C110:H110"/>
    <mergeCell ref="C111:H111"/>
    <mergeCell ref="C112:H112"/>
    <mergeCell ref="C101:H101"/>
    <mergeCell ref="C102:H102"/>
    <mergeCell ref="B103:H103"/>
    <mergeCell ref="B104:J104"/>
    <mergeCell ref="B105:J105"/>
    <mergeCell ref="C106:H106"/>
    <mergeCell ref="B95:I95"/>
    <mergeCell ref="B96:I96"/>
    <mergeCell ref="B97:J97"/>
    <mergeCell ref="C98:H98"/>
    <mergeCell ref="C99:H99"/>
    <mergeCell ref="C100:H100"/>
    <mergeCell ref="B89:H89"/>
    <mergeCell ref="B90:J90"/>
    <mergeCell ref="B91:J91"/>
    <mergeCell ref="B92:I92"/>
    <mergeCell ref="C93:I93"/>
    <mergeCell ref="C94:I94"/>
    <mergeCell ref="C83:H83"/>
    <mergeCell ref="C84:H84"/>
    <mergeCell ref="B85:H85"/>
    <mergeCell ref="B86:J86"/>
    <mergeCell ref="B87:H87"/>
    <mergeCell ref="C88:H88"/>
    <mergeCell ref="B77:J77"/>
    <mergeCell ref="B78:H78"/>
    <mergeCell ref="C79:H79"/>
    <mergeCell ref="C80:H80"/>
    <mergeCell ref="C81:H81"/>
    <mergeCell ref="C82:H82"/>
    <mergeCell ref="C71:H71"/>
    <mergeCell ref="C72:H72"/>
    <mergeCell ref="C73:H73"/>
    <mergeCell ref="C74:H74"/>
    <mergeCell ref="B75:H75"/>
    <mergeCell ref="B76:J76"/>
    <mergeCell ref="C65:I65"/>
    <mergeCell ref="B66:I66"/>
    <mergeCell ref="B67:J67"/>
    <mergeCell ref="B68:J68"/>
    <mergeCell ref="C69:H69"/>
    <mergeCell ref="C70:H70"/>
    <mergeCell ref="B59:I59"/>
    <mergeCell ref="B60:J60"/>
    <mergeCell ref="B61:J61"/>
    <mergeCell ref="B62:I62"/>
    <mergeCell ref="C63:I63"/>
    <mergeCell ref="C64:I64"/>
    <mergeCell ref="C53:H53"/>
    <mergeCell ref="C54:H54"/>
    <mergeCell ref="C55:H55"/>
    <mergeCell ref="C56:H56"/>
    <mergeCell ref="C57:H57"/>
    <mergeCell ref="C58:H58"/>
    <mergeCell ref="C47:H47"/>
    <mergeCell ref="C48:H48"/>
    <mergeCell ref="C49:H49"/>
    <mergeCell ref="B50:H50"/>
    <mergeCell ref="B51:J51"/>
    <mergeCell ref="B52:H52"/>
    <mergeCell ref="B41:H41"/>
    <mergeCell ref="C42:H42"/>
    <mergeCell ref="C43:H43"/>
    <mergeCell ref="C44:H44"/>
    <mergeCell ref="C45:H45"/>
    <mergeCell ref="C46:H46"/>
    <mergeCell ref="B35:J35"/>
    <mergeCell ref="B36:H36"/>
    <mergeCell ref="C37:H37"/>
    <mergeCell ref="C38:H38"/>
    <mergeCell ref="B39:H39"/>
    <mergeCell ref="B40:J40"/>
    <mergeCell ref="C28:H28"/>
    <mergeCell ref="C29:H29"/>
    <mergeCell ref="C30:H30"/>
    <mergeCell ref="C31:H31"/>
    <mergeCell ref="C32:H32"/>
    <mergeCell ref="B33:I33"/>
    <mergeCell ref="C23:H23"/>
    <mergeCell ref="I23:J23"/>
    <mergeCell ref="B24:J24"/>
    <mergeCell ref="B25:J25"/>
    <mergeCell ref="C26:H26"/>
    <mergeCell ref="C27:H27"/>
    <mergeCell ref="C20:H20"/>
    <mergeCell ref="I20:J20"/>
    <mergeCell ref="C21:H21"/>
    <mergeCell ref="I21:J21"/>
    <mergeCell ref="C22:H22"/>
    <mergeCell ref="I22:J22"/>
    <mergeCell ref="B16:C16"/>
    <mergeCell ref="D16:E16"/>
    <mergeCell ref="F16:J16"/>
    <mergeCell ref="B18:J18"/>
    <mergeCell ref="C19:H19"/>
    <mergeCell ref="I19:J19"/>
    <mergeCell ref="B14:J14"/>
    <mergeCell ref="B15:C15"/>
    <mergeCell ref="D15:E15"/>
    <mergeCell ref="F15:J15"/>
    <mergeCell ref="B7:J7"/>
    <mergeCell ref="B8:J8"/>
    <mergeCell ref="C9:H9"/>
    <mergeCell ref="I9:J9"/>
    <mergeCell ref="C10:H10"/>
    <mergeCell ref="I10:J10"/>
    <mergeCell ref="B1:J1"/>
    <mergeCell ref="B2:J2"/>
    <mergeCell ref="B3:J3"/>
    <mergeCell ref="B4:J4"/>
    <mergeCell ref="B5:J5"/>
    <mergeCell ref="B6:J6"/>
    <mergeCell ref="C11:H11"/>
    <mergeCell ref="I11:J11"/>
    <mergeCell ref="C12:H12"/>
    <mergeCell ref="I12:J12"/>
  </mergeCells>
  <hyperlinks>
    <hyperlink ref="B7" r:id="rId1" xr:uid="{00000000-0004-0000-0700-000000000000}"/>
  </hyperlinks>
  <pageMargins left="0.511811024" right="0.511811024" top="0.78740157499999996" bottom="0.78740157499999996" header="0" footer="0"/>
  <pageSetup scale="53" orientation="landscape" r:id="rId2"/>
  <rowBreaks count="1" manualBreakCount="1">
    <brk id="6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T60"/>
  <sheetViews>
    <sheetView view="pageBreakPreview" topLeftCell="C1" zoomScale="60" zoomScaleNormal="70" workbookViewId="0">
      <selection activeCell="I59" activeCellId="9" sqref="I3 I9 I11 I15 I17 I21 I31 I33 I51 I59"/>
    </sheetView>
  </sheetViews>
  <sheetFormatPr defaultColWidth="9.140625" defaultRowHeight="15" x14ac:dyDescent="0.25"/>
  <cols>
    <col min="1" max="1" width="4.85546875" style="31" customWidth="1"/>
    <col min="2" max="2" width="24.5703125" style="31" customWidth="1"/>
    <col min="3" max="3" width="11.7109375" style="32" customWidth="1"/>
    <col min="4" max="4" width="16.7109375" style="31" customWidth="1"/>
    <col min="5" max="5" width="16.7109375" style="1" customWidth="1"/>
    <col min="6" max="6" width="18.42578125" style="1" customWidth="1"/>
    <col min="7" max="7" width="18.85546875" style="1" customWidth="1"/>
    <col min="8" max="8" width="20" style="1" customWidth="1"/>
    <col min="9" max="18" width="16.7109375" style="1" customWidth="1"/>
    <col min="19" max="19" width="21.85546875" style="1" customWidth="1"/>
    <col min="20" max="20" width="22" style="1" customWidth="1"/>
    <col min="21" max="16384" width="9.140625" style="1"/>
  </cols>
  <sheetData>
    <row r="1" spans="1:20" ht="15" customHeight="1" x14ac:dyDescent="0.25">
      <c r="A1" s="380" t="s">
        <v>1</v>
      </c>
      <c r="B1" s="380"/>
      <c r="C1" s="380"/>
      <c r="D1" s="380"/>
      <c r="E1" s="380"/>
      <c r="F1" s="381" t="s">
        <v>280</v>
      </c>
      <c r="G1" s="381"/>
      <c r="H1" s="381"/>
      <c r="I1" s="381"/>
      <c r="J1" s="381"/>
      <c r="K1" s="381"/>
      <c r="L1" s="381"/>
      <c r="M1" s="383"/>
      <c r="N1" s="384"/>
      <c r="O1" s="384"/>
      <c r="P1" s="384"/>
      <c r="Q1" s="384"/>
      <c r="R1" s="383"/>
      <c r="S1" s="384"/>
      <c r="T1" s="384"/>
    </row>
    <row r="2" spans="1:20" ht="60" x14ac:dyDescent="0.25">
      <c r="A2" s="23"/>
      <c r="B2" s="23" t="s">
        <v>10</v>
      </c>
      <c r="C2" s="23" t="s">
        <v>11</v>
      </c>
      <c r="D2" s="24" t="s">
        <v>42</v>
      </c>
      <c r="E2" s="25" t="s">
        <v>43</v>
      </c>
      <c r="F2" s="128"/>
      <c r="G2" s="128"/>
      <c r="H2" s="128"/>
      <c r="I2" s="128"/>
      <c r="J2" s="127"/>
      <c r="K2" s="127"/>
      <c r="L2" s="127"/>
      <c r="M2" s="77" t="s">
        <v>318</v>
      </c>
      <c r="N2" s="77" t="s">
        <v>319</v>
      </c>
      <c r="O2" s="77" t="s">
        <v>320</v>
      </c>
      <c r="P2" s="76" t="s">
        <v>321</v>
      </c>
      <c r="Q2" s="76" t="s">
        <v>322</v>
      </c>
      <c r="R2" s="76" t="s">
        <v>281</v>
      </c>
      <c r="S2" s="79" t="s">
        <v>282</v>
      </c>
      <c r="T2" s="78" t="s">
        <v>283</v>
      </c>
    </row>
    <row r="3" spans="1:20" x14ac:dyDescent="0.25">
      <c r="A3" s="26">
        <v>1</v>
      </c>
      <c r="B3" s="27" t="s">
        <v>13</v>
      </c>
      <c r="C3" s="28" t="s">
        <v>14</v>
      </c>
      <c r="D3" s="123">
        <v>189</v>
      </c>
      <c r="E3" s="124">
        <v>151.19999999999999</v>
      </c>
      <c r="F3" s="80"/>
      <c r="G3" s="80"/>
      <c r="H3" s="80"/>
      <c r="I3" s="80"/>
      <c r="J3" s="80"/>
      <c r="K3" s="80"/>
      <c r="L3" s="80"/>
      <c r="M3" s="80" t="e">
        <f>MEDIAN(F3:L3)</f>
        <v>#NUM!</v>
      </c>
      <c r="N3" s="80" t="e">
        <f>0.5*M3</f>
        <v>#NUM!</v>
      </c>
      <c r="O3" s="80" t="e">
        <f>1.5*M3</f>
        <v>#NUM!</v>
      </c>
      <c r="P3" s="81" t="e">
        <f>AVERAGE(F3:H3)</f>
        <v>#DIV/0!</v>
      </c>
      <c r="Q3" s="81" t="e">
        <f>MEDIAN(F3:H3)</f>
        <v>#NUM!</v>
      </c>
      <c r="R3" s="82" t="e">
        <f>SMALL(P3:Q3,1)</f>
        <v>#DIV/0!</v>
      </c>
      <c r="S3" s="83" t="e">
        <f>R3*D3</f>
        <v>#DIV/0!</v>
      </c>
      <c r="T3" s="84" t="e">
        <f>R3*E3</f>
        <v>#DIV/0!</v>
      </c>
    </row>
    <row r="4" spans="1:20" x14ac:dyDescent="0.25">
      <c r="A4" s="127"/>
      <c r="B4" s="127"/>
      <c r="C4" s="127"/>
      <c r="D4" s="127"/>
      <c r="E4" s="127"/>
      <c r="F4" s="128"/>
      <c r="G4" s="128"/>
      <c r="H4" s="128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</row>
    <row r="5" spans="1:20" x14ac:dyDescent="0.25">
      <c r="A5" s="26">
        <v>2</v>
      </c>
      <c r="B5" s="29" t="s">
        <v>15</v>
      </c>
      <c r="C5" s="30" t="s">
        <v>14</v>
      </c>
      <c r="D5" s="125">
        <v>120</v>
      </c>
      <c r="E5" s="126">
        <v>96</v>
      </c>
      <c r="F5" s="80"/>
      <c r="G5" s="80"/>
      <c r="H5" s="80"/>
      <c r="I5" s="80"/>
      <c r="J5" s="80"/>
      <c r="K5" s="80"/>
      <c r="L5" s="80"/>
      <c r="M5" s="80" t="e">
        <f>MEDIAN(F5:L5)</f>
        <v>#NUM!</v>
      </c>
      <c r="N5" s="80" t="e">
        <f t="shared" ref="N5:N59" si="0">0.5*M5</f>
        <v>#NUM!</v>
      </c>
      <c r="O5" s="80" t="e">
        <f t="shared" ref="O5:O59" si="1">1.5*M5</f>
        <v>#NUM!</v>
      </c>
      <c r="P5" s="81" t="e">
        <f>AVERAGE(F5:L5)</f>
        <v>#DIV/0!</v>
      </c>
      <c r="Q5" s="81" t="e">
        <f>MEDIAN(F5:L5)</f>
        <v>#NUM!</v>
      </c>
      <c r="R5" s="82" t="e">
        <f t="shared" ref="R5:R59" si="2">SMALL(P5:Q5,1)</f>
        <v>#DIV/0!</v>
      </c>
      <c r="S5" s="83" t="e">
        <f>R5*D5</f>
        <v>#DIV/0!</v>
      </c>
      <c r="T5" s="84" t="e">
        <f>R5*E5</f>
        <v>#DIV/0!</v>
      </c>
    </row>
    <row r="6" spans="1:20" x14ac:dyDescent="0.25">
      <c r="A6" s="127"/>
      <c r="B6" s="127"/>
      <c r="C6" s="127"/>
      <c r="D6" s="127"/>
      <c r="E6" s="127"/>
      <c r="F6" s="128"/>
      <c r="G6" s="128"/>
      <c r="H6" s="128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</row>
    <row r="7" spans="1:20" x14ac:dyDescent="0.25">
      <c r="A7" s="26">
        <v>3</v>
      </c>
      <c r="B7" s="29" t="s">
        <v>16</v>
      </c>
      <c r="C7" s="30" t="s">
        <v>14</v>
      </c>
      <c r="D7" s="125">
        <v>240</v>
      </c>
      <c r="E7" s="126">
        <v>192</v>
      </c>
      <c r="F7" s="80"/>
      <c r="G7" s="80"/>
      <c r="H7" s="80"/>
      <c r="I7" s="80"/>
      <c r="J7" s="80"/>
      <c r="K7" s="80"/>
      <c r="L7" s="80"/>
      <c r="M7" s="80" t="e">
        <f>MEDIAN(F7:L7)</f>
        <v>#NUM!</v>
      </c>
      <c r="N7" s="80" t="e">
        <f t="shared" si="0"/>
        <v>#NUM!</v>
      </c>
      <c r="O7" s="80" t="e">
        <f t="shared" si="1"/>
        <v>#NUM!</v>
      </c>
      <c r="P7" s="81" t="e">
        <f>AVERAGE(F7:L7)</f>
        <v>#DIV/0!</v>
      </c>
      <c r="Q7" s="81" t="e">
        <f>MEDIAN(F7:L7)</f>
        <v>#NUM!</v>
      </c>
      <c r="R7" s="82" t="e">
        <f t="shared" si="2"/>
        <v>#DIV/0!</v>
      </c>
      <c r="S7" s="83" t="e">
        <f>R7*D7</f>
        <v>#DIV/0!</v>
      </c>
      <c r="T7" s="84" t="e">
        <f>R7*E7</f>
        <v>#DIV/0!</v>
      </c>
    </row>
    <row r="8" spans="1:20" x14ac:dyDescent="0.25">
      <c r="A8" s="127"/>
      <c r="B8" s="127"/>
      <c r="C8" s="127"/>
      <c r="D8" s="127"/>
      <c r="E8" s="127"/>
      <c r="F8" s="128"/>
      <c r="G8" s="128"/>
      <c r="H8" s="128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</row>
    <row r="9" spans="1:20" x14ac:dyDescent="0.25">
      <c r="A9" s="26">
        <v>4</v>
      </c>
      <c r="B9" s="29" t="s">
        <v>17</v>
      </c>
      <c r="C9" s="30" t="s">
        <v>14</v>
      </c>
      <c r="D9" s="125">
        <v>120</v>
      </c>
      <c r="E9" s="126">
        <v>96</v>
      </c>
      <c r="F9" s="80"/>
      <c r="G9" s="80"/>
      <c r="H9" s="80"/>
      <c r="I9" s="80"/>
      <c r="J9" s="80"/>
      <c r="K9" s="80"/>
      <c r="L9" s="80"/>
      <c r="M9" s="80" t="e">
        <f>MEDIAN(F9:L9)</f>
        <v>#NUM!</v>
      </c>
      <c r="N9" s="80" t="e">
        <f t="shared" si="0"/>
        <v>#NUM!</v>
      </c>
      <c r="O9" s="80" t="e">
        <f t="shared" si="1"/>
        <v>#NUM!</v>
      </c>
      <c r="P9" s="81" t="e">
        <f>AVERAGE(F9:H9)</f>
        <v>#DIV/0!</v>
      </c>
      <c r="Q9" s="81" t="e">
        <f>MEDIAN(F9:H9)</f>
        <v>#NUM!</v>
      </c>
      <c r="R9" s="82" t="e">
        <f t="shared" si="2"/>
        <v>#DIV/0!</v>
      </c>
      <c r="S9" s="83" t="e">
        <f>R9*D9</f>
        <v>#DIV/0!</v>
      </c>
      <c r="T9" s="84" t="e">
        <f>R9*E9</f>
        <v>#DIV/0!</v>
      </c>
    </row>
    <row r="10" spans="1:20" x14ac:dyDescent="0.25">
      <c r="A10" s="127"/>
      <c r="B10" s="127"/>
      <c r="C10" s="127"/>
      <c r="D10" s="127"/>
      <c r="E10" s="127"/>
      <c r="F10" s="128"/>
      <c r="G10" s="128"/>
      <c r="H10" s="128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</row>
    <row r="11" spans="1:20" x14ac:dyDescent="0.25">
      <c r="A11" s="26">
        <v>5</v>
      </c>
      <c r="B11" s="29" t="s">
        <v>18</v>
      </c>
      <c r="C11" s="30" t="s">
        <v>14</v>
      </c>
      <c r="D11" s="125">
        <v>0.625</v>
      </c>
      <c r="E11" s="126">
        <v>0.5</v>
      </c>
      <c r="F11" s="80"/>
      <c r="G11" s="80"/>
      <c r="H11" s="80"/>
      <c r="I11" s="80"/>
      <c r="J11" s="80"/>
      <c r="K11" s="80"/>
      <c r="L11" s="80"/>
      <c r="M11" s="80" t="e">
        <f>MEDIAN(F11:L11)</f>
        <v>#NUM!</v>
      </c>
      <c r="N11" s="80" t="e">
        <f t="shared" si="0"/>
        <v>#NUM!</v>
      </c>
      <c r="O11" s="80" t="e">
        <f t="shared" si="1"/>
        <v>#NUM!</v>
      </c>
      <c r="P11" s="81" t="e">
        <f>AVERAGE(F11:H11)</f>
        <v>#DIV/0!</v>
      </c>
      <c r="Q11" s="81" t="e">
        <f>MEDIAN(F11:H11)</f>
        <v>#NUM!</v>
      </c>
      <c r="R11" s="82" t="e">
        <f t="shared" si="2"/>
        <v>#DIV/0!</v>
      </c>
      <c r="S11" s="83" t="e">
        <f>R11*D11</f>
        <v>#DIV/0!</v>
      </c>
      <c r="T11" s="84" t="e">
        <f>R11*E11</f>
        <v>#DIV/0!</v>
      </c>
    </row>
    <row r="12" spans="1:20" x14ac:dyDescent="0.25">
      <c r="A12" s="127"/>
      <c r="B12" s="127"/>
      <c r="C12" s="127"/>
      <c r="D12" s="127"/>
      <c r="E12" s="127"/>
      <c r="F12" s="128"/>
      <c r="G12" s="128"/>
      <c r="H12" s="128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</row>
    <row r="13" spans="1:20" x14ac:dyDescent="0.25">
      <c r="A13" s="26">
        <v>6</v>
      </c>
      <c r="B13" s="29" t="s">
        <v>19</v>
      </c>
      <c r="C13" s="30" t="s">
        <v>14</v>
      </c>
      <c r="D13" s="125">
        <v>121</v>
      </c>
      <c r="E13" s="126">
        <v>96.8</v>
      </c>
      <c r="F13" s="80"/>
      <c r="G13" s="80"/>
      <c r="H13" s="80"/>
      <c r="I13" s="80"/>
      <c r="J13" s="80"/>
      <c r="K13" s="80"/>
      <c r="L13" s="80"/>
      <c r="M13" s="80" t="e">
        <f>MEDIAN(F13:L13)</f>
        <v>#NUM!</v>
      </c>
      <c r="N13" s="80" t="e">
        <f t="shared" si="0"/>
        <v>#NUM!</v>
      </c>
      <c r="O13" s="80" t="e">
        <f t="shared" si="1"/>
        <v>#NUM!</v>
      </c>
      <c r="P13" s="81" t="e">
        <f>AVERAGE(F13:L13)</f>
        <v>#DIV/0!</v>
      </c>
      <c r="Q13" s="81" t="e">
        <f>MEDIAN(F13:L13)</f>
        <v>#NUM!</v>
      </c>
      <c r="R13" s="82" t="e">
        <f t="shared" si="2"/>
        <v>#DIV/0!</v>
      </c>
      <c r="S13" s="83" t="e">
        <f>R13*D13</f>
        <v>#DIV/0!</v>
      </c>
      <c r="T13" s="84" t="e">
        <f>R13*E13</f>
        <v>#DIV/0!</v>
      </c>
    </row>
    <row r="14" spans="1:20" x14ac:dyDescent="0.25">
      <c r="A14" s="127"/>
      <c r="B14" s="127"/>
      <c r="C14" s="127"/>
      <c r="D14" s="127"/>
      <c r="E14" s="127"/>
      <c r="F14" s="128"/>
      <c r="G14" s="128"/>
      <c r="H14" s="128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</row>
    <row r="15" spans="1:20" x14ac:dyDescent="0.25">
      <c r="A15" s="26">
        <v>7</v>
      </c>
      <c r="B15" s="29" t="s">
        <v>20</v>
      </c>
      <c r="C15" s="30" t="s">
        <v>14</v>
      </c>
      <c r="D15" s="125">
        <v>4.1749999999999998</v>
      </c>
      <c r="E15" s="126">
        <v>3.34</v>
      </c>
      <c r="F15" s="80"/>
      <c r="G15" s="80"/>
      <c r="H15" s="80"/>
      <c r="I15" s="80"/>
      <c r="J15" s="80"/>
      <c r="K15" s="80"/>
      <c r="L15" s="80"/>
      <c r="M15" s="80" t="e">
        <f t="shared" ref="M15:M59" si="3">MEDIAN(F15:L15)</f>
        <v>#NUM!</v>
      </c>
      <c r="N15" s="80" t="e">
        <f t="shared" si="0"/>
        <v>#NUM!</v>
      </c>
      <c r="O15" s="80" t="e">
        <f t="shared" si="1"/>
        <v>#NUM!</v>
      </c>
      <c r="P15" s="81" t="e">
        <f>AVERAGE(F15:H15)</f>
        <v>#DIV/0!</v>
      </c>
      <c r="Q15" s="81" t="e">
        <f>MEDIAN(F15:H15)</f>
        <v>#NUM!</v>
      </c>
      <c r="R15" s="82" t="e">
        <f t="shared" si="2"/>
        <v>#DIV/0!</v>
      </c>
      <c r="S15" s="83" t="e">
        <f t="shared" ref="S15:S59" si="4">R15*D15</f>
        <v>#DIV/0!</v>
      </c>
      <c r="T15" s="84" t="e">
        <f t="shared" ref="T15:T59" si="5">R15*E15</f>
        <v>#DIV/0!</v>
      </c>
    </row>
    <row r="16" spans="1:20" x14ac:dyDescent="0.25">
      <c r="A16" s="127"/>
      <c r="B16" s="127"/>
      <c r="C16" s="127"/>
      <c r="D16" s="127"/>
      <c r="E16" s="127"/>
      <c r="F16" s="128"/>
      <c r="G16" s="128"/>
      <c r="H16" s="128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</row>
    <row r="17" spans="1:20" x14ac:dyDescent="0.25">
      <c r="A17" s="26">
        <v>8</v>
      </c>
      <c r="B17" s="29" t="s">
        <v>21</v>
      </c>
      <c r="C17" s="30" t="s">
        <v>14</v>
      </c>
      <c r="D17" s="125">
        <v>200</v>
      </c>
      <c r="E17" s="126">
        <v>160</v>
      </c>
      <c r="F17" s="80"/>
      <c r="G17" s="80"/>
      <c r="H17" s="80"/>
      <c r="I17" s="80"/>
      <c r="J17" s="80"/>
      <c r="K17" s="80"/>
      <c r="L17" s="80"/>
      <c r="M17" s="80" t="e">
        <f t="shared" si="3"/>
        <v>#NUM!</v>
      </c>
      <c r="N17" s="80" t="e">
        <f t="shared" si="0"/>
        <v>#NUM!</v>
      </c>
      <c r="O17" s="80" t="e">
        <f t="shared" si="1"/>
        <v>#NUM!</v>
      </c>
      <c r="P17" s="81" t="e">
        <f>AVERAGE(F17:H17)</f>
        <v>#DIV/0!</v>
      </c>
      <c r="Q17" s="81" t="e">
        <f>MEDIAN(F17:H17)</f>
        <v>#NUM!</v>
      </c>
      <c r="R17" s="82" t="e">
        <f t="shared" si="2"/>
        <v>#DIV/0!</v>
      </c>
      <c r="S17" s="83" t="e">
        <f t="shared" si="4"/>
        <v>#DIV/0!</v>
      </c>
      <c r="T17" s="84" t="e">
        <f t="shared" si="5"/>
        <v>#DIV/0!</v>
      </c>
    </row>
    <row r="18" spans="1:20" x14ac:dyDescent="0.25">
      <c r="A18" s="127"/>
      <c r="B18" s="127"/>
      <c r="C18" s="127"/>
      <c r="D18" s="127"/>
      <c r="E18" s="127"/>
      <c r="F18" s="128"/>
      <c r="G18" s="128"/>
      <c r="H18" s="128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</row>
    <row r="19" spans="1:20" x14ac:dyDescent="0.25">
      <c r="A19" s="26">
        <v>9</v>
      </c>
      <c r="B19" s="29" t="s">
        <v>22</v>
      </c>
      <c r="C19" s="30" t="s">
        <v>14</v>
      </c>
      <c r="D19" s="125">
        <v>10</v>
      </c>
      <c r="E19" s="126">
        <v>8</v>
      </c>
      <c r="F19" s="80"/>
      <c r="G19" s="80"/>
      <c r="H19" s="80"/>
      <c r="I19" s="80"/>
      <c r="J19" s="80"/>
      <c r="K19" s="80"/>
      <c r="L19" s="80"/>
      <c r="M19" s="80" t="e">
        <f t="shared" si="3"/>
        <v>#NUM!</v>
      </c>
      <c r="N19" s="80" t="e">
        <f t="shared" si="0"/>
        <v>#NUM!</v>
      </c>
      <c r="O19" s="80" t="e">
        <f t="shared" si="1"/>
        <v>#NUM!</v>
      </c>
      <c r="P19" s="81" t="e">
        <f t="shared" ref="P19:P57" si="6">AVERAGE(F19:L19)</f>
        <v>#DIV/0!</v>
      </c>
      <c r="Q19" s="81" t="e">
        <f t="shared" ref="Q19:Q57" si="7">MEDIAN(F19:L19)</f>
        <v>#NUM!</v>
      </c>
      <c r="R19" s="82" t="e">
        <f t="shared" si="2"/>
        <v>#DIV/0!</v>
      </c>
      <c r="S19" s="83" t="e">
        <f t="shared" si="4"/>
        <v>#DIV/0!</v>
      </c>
      <c r="T19" s="84" t="e">
        <f t="shared" si="5"/>
        <v>#DIV/0!</v>
      </c>
    </row>
    <row r="20" spans="1:20" x14ac:dyDescent="0.25">
      <c r="A20" s="127"/>
      <c r="B20" s="127"/>
      <c r="C20" s="127"/>
      <c r="D20" s="127"/>
      <c r="E20" s="127"/>
      <c r="F20" s="128"/>
      <c r="G20" s="128"/>
      <c r="H20" s="128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</row>
    <row r="21" spans="1:20" x14ac:dyDescent="0.25">
      <c r="A21" s="26">
        <v>10</v>
      </c>
      <c r="B21" s="29" t="s">
        <v>23</v>
      </c>
      <c r="C21" s="30" t="s">
        <v>14</v>
      </c>
      <c r="D21" s="125">
        <v>180</v>
      </c>
      <c r="E21" s="126">
        <v>144</v>
      </c>
      <c r="F21" s="80"/>
      <c r="G21" s="80"/>
      <c r="H21" s="80"/>
      <c r="I21" s="80"/>
      <c r="J21" s="80"/>
      <c r="K21" s="80"/>
      <c r="L21" s="80"/>
      <c r="M21" s="80" t="e">
        <f t="shared" si="3"/>
        <v>#NUM!</v>
      </c>
      <c r="N21" s="80" t="e">
        <f t="shared" si="0"/>
        <v>#NUM!</v>
      </c>
      <c r="O21" s="80" t="e">
        <f t="shared" si="1"/>
        <v>#NUM!</v>
      </c>
      <c r="P21" s="81" t="e">
        <f>AVERAGE(F21:H21)</f>
        <v>#DIV/0!</v>
      </c>
      <c r="Q21" s="81" t="e">
        <f>MEDIAN(F21:H21)</f>
        <v>#NUM!</v>
      </c>
      <c r="R21" s="82" t="e">
        <f t="shared" si="2"/>
        <v>#DIV/0!</v>
      </c>
      <c r="S21" s="83" t="e">
        <f t="shared" si="4"/>
        <v>#DIV/0!</v>
      </c>
      <c r="T21" s="84" t="e">
        <f t="shared" si="5"/>
        <v>#DIV/0!</v>
      </c>
    </row>
    <row r="22" spans="1:20" x14ac:dyDescent="0.25">
      <c r="A22" s="127"/>
      <c r="B22" s="127"/>
      <c r="C22" s="127"/>
      <c r="D22" s="127"/>
      <c r="E22" s="127"/>
      <c r="F22" s="128"/>
      <c r="G22" s="128"/>
      <c r="H22" s="128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</row>
    <row r="23" spans="1:20" x14ac:dyDescent="0.25">
      <c r="A23" s="26">
        <v>11</v>
      </c>
      <c r="B23" s="29" t="s">
        <v>24</v>
      </c>
      <c r="C23" s="30" t="s">
        <v>14</v>
      </c>
      <c r="D23" s="125">
        <v>255</v>
      </c>
      <c r="E23" s="126">
        <v>204</v>
      </c>
      <c r="F23" s="80"/>
      <c r="G23" s="80"/>
      <c r="H23" s="80"/>
      <c r="I23" s="80"/>
      <c r="J23" s="80"/>
      <c r="K23" s="80"/>
      <c r="L23" s="80"/>
      <c r="M23" s="80" t="e">
        <f t="shared" si="3"/>
        <v>#NUM!</v>
      </c>
      <c r="N23" s="80" t="e">
        <f t="shared" si="0"/>
        <v>#NUM!</v>
      </c>
      <c r="O23" s="80" t="e">
        <f t="shared" si="1"/>
        <v>#NUM!</v>
      </c>
      <c r="P23" s="81" t="e">
        <f t="shared" si="6"/>
        <v>#DIV/0!</v>
      </c>
      <c r="Q23" s="81" t="e">
        <f t="shared" si="7"/>
        <v>#NUM!</v>
      </c>
      <c r="R23" s="82" t="e">
        <f t="shared" si="2"/>
        <v>#DIV/0!</v>
      </c>
      <c r="S23" s="83" t="e">
        <f t="shared" si="4"/>
        <v>#DIV/0!</v>
      </c>
      <c r="T23" s="84" t="e">
        <f t="shared" si="5"/>
        <v>#DIV/0!</v>
      </c>
    </row>
    <row r="24" spans="1:20" x14ac:dyDescent="0.25">
      <c r="A24" s="113"/>
      <c r="B24" s="114"/>
      <c r="C24" s="115"/>
      <c r="D24" s="129"/>
      <c r="E24" s="129"/>
      <c r="F24" s="128"/>
      <c r="G24" s="128"/>
      <c r="H24" s="128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1"/>
      <c r="T24" s="84"/>
    </row>
    <row r="25" spans="1:20" x14ac:dyDescent="0.25">
      <c r="A25" s="26">
        <v>12</v>
      </c>
      <c r="B25" s="29" t="s">
        <v>25</v>
      </c>
      <c r="C25" s="30" t="s">
        <v>26</v>
      </c>
      <c r="D25" s="125">
        <v>3052.5</v>
      </c>
      <c r="E25" s="126">
        <v>2442</v>
      </c>
      <c r="F25" s="80"/>
      <c r="G25" s="80"/>
      <c r="H25" s="80"/>
      <c r="I25" s="80"/>
      <c r="J25" s="80"/>
      <c r="K25" s="80"/>
      <c r="L25" s="80"/>
      <c r="M25" s="80" t="e">
        <f t="shared" si="3"/>
        <v>#NUM!</v>
      </c>
      <c r="N25" s="80" t="e">
        <f t="shared" si="0"/>
        <v>#NUM!</v>
      </c>
      <c r="O25" s="80" t="e">
        <f t="shared" si="1"/>
        <v>#NUM!</v>
      </c>
      <c r="P25" s="81" t="e">
        <f t="shared" si="6"/>
        <v>#DIV/0!</v>
      </c>
      <c r="Q25" s="81" t="e">
        <f t="shared" si="7"/>
        <v>#NUM!</v>
      </c>
      <c r="R25" s="82" t="e">
        <f t="shared" si="2"/>
        <v>#DIV/0!</v>
      </c>
      <c r="S25" s="83" t="e">
        <f t="shared" si="4"/>
        <v>#DIV/0!</v>
      </c>
      <c r="T25" s="84" t="e">
        <f t="shared" si="5"/>
        <v>#DIV/0!</v>
      </c>
    </row>
    <row r="26" spans="1:20" x14ac:dyDescent="0.25">
      <c r="A26" s="130"/>
      <c r="B26" s="130"/>
      <c r="C26" s="130"/>
      <c r="D26" s="130"/>
      <c r="E26" s="130"/>
      <c r="F26" s="128"/>
      <c r="G26" s="128"/>
      <c r="H26" s="128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</row>
    <row r="27" spans="1:20" x14ac:dyDescent="0.25">
      <c r="A27" s="26">
        <v>13</v>
      </c>
      <c r="B27" s="29" t="s">
        <v>27</v>
      </c>
      <c r="C27" s="30" t="s">
        <v>14</v>
      </c>
      <c r="D27" s="125">
        <v>180</v>
      </c>
      <c r="E27" s="126">
        <v>144</v>
      </c>
      <c r="F27" s="80"/>
      <c r="G27" s="80"/>
      <c r="H27" s="80"/>
      <c r="I27" s="80"/>
      <c r="J27" s="80"/>
      <c r="K27" s="80"/>
      <c r="L27" s="80"/>
      <c r="M27" s="80" t="e">
        <f t="shared" si="3"/>
        <v>#NUM!</v>
      </c>
      <c r="N27" s="80" t="e">
        <f t="shared" si="0"/>
        <v>#NUM!</v>
      </c>
      <c r="O27" s="80" t="e">
        <f t="shared" si="1"/>
        <v>#NUM!</v>
      </c>
      <c r="P27" s="81" t="e">
        <f t="shared" si="6"/>
        <v>#DIV/0!</v>
      </c>
      <c r="Q27" s="81" t="e">
        <f t="shared" si="7"/>
        <v>#NUM!</v>
      </c>
      <c r="R27" s="82" t="e">
        <f t="shared" si="2"/>
        <v>#DIV/0!</v>
      </c>
      <c r="S27" s="83" t="e">
        <f t="shared" si="4"/>
        <v>#DIV/0!</v>
      </c>
      <c r="T27" s="84" t="e">
        <f t="shared" si="5"/>
        <v>#DIV/0!</v>
      </c>
    </row>
    <row r="28" spans="1:20" x14ac:dyDescent="0.25">
      <c r="A28" s="130"/>
      <c r="B28" s="130"/>
      <c r="C28" s="130"/>
      <c r="D28" s="130"/>
      <c r="E28" s="130"/>
      <c r="F28" s="128"/>
      <c r="G28" s="128"/>
      <c r="H28" s="128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</row>
    <row r="29" spans="1:20" x14ac:dyDescent="0.25">
      <c r="A29" s="26">
        <v>14</v>
      </c>
      <c r="B29" s="29" t="s">
        <v>28</v>
      </c>
      <c r="C29" s="30" t="s">
        <v>14</v>
      </c>
      <c r="D29" s="125">
        <v>220.5</v>
      </c>
      <c r="E29" s="126">
        <v>176.4</v>
      </c>
      <c r="F29" s="80"/>
      <c r="G29" s="80"/>
      <c r="H29" s="80"/>
      <c r="I29" s="80"/>
      <c r="J29" s="80"/>
      <c r="K29" s="80"/>
      <c r="L29" s="80"/>
      <c r="M29" s="80" t="e">
        <f t="shared" si="3"/>
        <v>#NUM!</v>
      </c>
      <c r="N29" s="80" t="e">
        <f t="shared" si="0"/>
        <v>#NUM!</v>
      </c>
      <c r="O29" s="80" t="e">
        <f t="shared" si="1"/>
        <v>#NUM!</v>
      </c>
      <c r="P29" s="81" t="e">
        <f t="shared" si="6"/>
        <v>#DIV/0!</v>
      </c>
      <c r="Q29" s="81" t="e">
        <f t="shared" si="7"/>
        <v>#NUM!</v>
      </c>
      <c r="R29" s="82" t="e">
        <f t="shared" si="2"/>
        <v>#DIV/0!</v>
      </c>
      <c r="S29" s="83" t="e">
        <f t="shared" si="4"/>
        <v>#DIV/0!</v>
      </c>
      <c r="T29" s="84" t="e">
        <f t="shared" si="5"/>
        <v>#DIV/0!</v>
      </c>
    </row>
    <row r="30" spans="1:20" x14ac:dyDescent="0.25">
      <c r="A30" s="130"/>
      <c r="B30" s="130"/>
      <c r="C30" s="130"/>
      <c r="D30" s="130"/>
      <c r="E30" s="130"/>
      <c r="F30" s="128"/>
      <c r="G30" s="128"/>
      <c r="H30" s="128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</row>
    <row r="31" spans="1:20" x14ac:dyDescent="0.25">
      <c r="A31" s="26">
        <v>15</v>
      </c>
      <c r="B31" s="29" t="s">
        <v>29</v>
      </c>
      <c r="C31" s="30" t="s">
        <v>14</v>
      </c>
      <c r="D31" s="125">
        <v>155</v>
      </c>
      <c r="E31" s="126">
        <v>124</v>
      </c>
      <c r="F31" s="80"/>
      <c r="G31" s="80"/>
      <c r="H31" s="80"/>
      <c r="I31" s="80"/>
      <c r="J31" s="80"/>
      <c r="K31" s="80"/>
      <c r="L31" s="80"/>
      <c r="M31" s="80" t="e">
        <f t="shared" si="3"/>
        <v>#NUM!</v>
      </c>
      <c r="N31" s="80" t="e">
        <f t="shared" si="0"/>
        <v>#NUM!</v>
      </c>
      <c r="O31" s="80" t="e">
        <f t="shared" si="1"/>
        <v>#NUM!</v>
      </c>
      <c r="P31" s="81" t="e">
        <f>AVERAGE(F31:H31)</f>
        <v>#DIV/0!</v>
      </c>
      <c r="Q31" s="81" t="e">
        <f>MEDIAN(F31:H31)</f>
        <v>#NUM!</v>
      </c>
      <c r="R31" s="82" t="e">
        <f t="shared" si="2"/>
        <v>#DIV/0!</v>
      </c>
      <c r="S31" s="83" t="e">
        <f t="shared" si="4"/>
        <v>#DIV/0!</v>
      </c>
      <c r="T31" s="84" t="e">
        <f t="shared" si="5"/>
        <v>#DIV/0!</v>
      </c>
    </row>
    <row r="32" spans="1:20" x14ac:dyDescent="0.25">
      <c r="A32" s="130"/>
      <c r="B32" s="130"/>
      <c r="C32" s="130"/>
      <c r="D32" s="130"/>
      <c r="E32" s="130"/>
      <c r="F32" s="128"/>
      <c r="G32" s="128"/>
      <c r="H32" s="128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</row>
    <row r="33" spans="1:20" x14ac:dyDescent="0.25">
      <c r="A33" s="26">
        <v>16</v>
      </c>
      <c r="B33" s="29" t="s">
        <v>30</v>
      </c>
      <c r="C33" s="30" t="s">
        <v>14</v>
      </c>
      <c r="D33" s="125">
        <v>95.75</v>
      </c>
      <c r="E33" s="126">
        <v>76.599999999999994</v>
      </c>
      <c r="F33" s="80"/>
      <c r="G33" s="80"/>
      <c r="H33" s="80"/>
      <c r="I33" s="80"/>
      <c r="J33" s="80"/>
      <c r="K33" s="80"/>
      <c r="L33" s="80"/>
      <c r="M33" s="80" t="e">
        <f t="shared" si="3"/>
        <v>#NUM!</v>
      </c>
      <c r="N33" s="80" t="e">
        <f t="shared" si="0"/>
        <v>#NUM!</v>
      </c>
      <c r="O33" s="80" t="e">
        <f t="shared" si="1"/>
        <v>#NUM!</v>
      </c>
      <c r="P33" s="81" t="e">
        <f>AVERAGE(F33:H33)</f>
        <v>#DIV/0!</v>
      </c>
      <c r="Q33" s="81" t="e">
        <f>MEDIAN(F33:H33)</f>
        <v>#NUM!</v>
      </c>
      <c r="R33" s="82" t="e">
        <f t="shared" si="2"/>
        <v>#DIV/0!</v>
      </c>
      <c r="S33" s="83" t="e">
        <f t="shared" si="4"/>
        <v>#DIV/0!</v>
      </c>
      <c r="T33" s="84" t="e">
        <f t="shared" si="5"/>
        <v>#DIV/0!</v>
      </c>
    </row>
    <row r="34" spans="1:20" x14ac:dyDescent="0.25">
      <c r="A34" s="130"/>
      <c r="B34" s="130"/>
      <c r="C34" s="130"/>
      <c r="D34" s="130"/>
      <c r="E34" s="130"/>
      <c r="F34" s="128"/>
      <c r="G34" s="128"/>
      <c r="H34" s="128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</row>
    <row r="35" spans="1:20" x14ac:dyDescent="0.25">
      <c r="A35" s="26">
        <v>17</v>
      </c>
      <c r="B35" s="29" t="s">
        <v>31</v>
      </c>
      <c r="C35" s="30" t="s">
        <v>14</v>
      </c>
      <c r="D35" s="125">
        <v>225</v>
      </c>
      <c r="E35" s="126">
        <v>180</v>
      </c>
      <c r="F35" s="80"/>
      <c r="G35" s="80"/>
      <c r="H35" s="80"/>
      <c r="I35" s="80"/>
      <c r="J35" s="80"/>
      <c r="K35" s="80"/>
      <c r="L35" s="80"/>
      <c r="M35" s="80" t="e">
        <f t="shared" si="3"/>
        <v>#NUM!</v>
      </c>
      <c r="N35" s="80" t="e">
        <f t="shared" si="0"/>
        <v>#NUM!</v>
      </c>
      <c r="O35" s="80" t="e">
        <f t="shared" si="1"/>
        <v>#NUM!</v>
      </c>
      <c r="P35" s="81" t="e">
        <f t="shared" si="6"/>
        <v>#DIV/0!</v>
      </c>
      <c r="Q35" s="81" t="e">
        <f t="shared" si="7"/>
        <v>#NUM!</v>
      </c>
      <c r="R35" s="82" t="e">
        <f t="shared" si="2"/>
        <v>#DIV/0!</v>
      </c>
      <c r="S35" s="83" t="e">
        <f t="shared" si="4"/>
        <v>#DIV/0!</v>
      </c>
      <c r="T35" s="84" t="e">
        <f t="shared" si="5"/>
        <v>#DIV/0!</v>
      </c>
    </row>
    <row r="36" spans="1:20" x14ac:dyDescent="0.25">
      <c r="A36" s="130"/>
      <c r="B36" s="130"/>
      <c r="C36" s="130"/>
      <c r="D36" s="130"/>
      <c r="E36" s="130"/>
      <c r="F36" s="128"/>
      <c r="G36" s="128"/>
      <c r="H36" s="128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</row>
    <row r="37" spans="1:20" x14ac:dyDescent="0.25">
      <c r="A37" s="26">
        <v>18</v>
      </c>
      <c r="B37" s="29" t="s">
        <v>32</v>
      </c>
      <c r="C37" s="30" t="s">
        <v>14</v>
      </c>
      <c r="D37" s="125">
        <v>300</v>
      </c>
      <c r="E37" s="126">
        <v>240</v>
      </c>
      <c r="F37" s="80"/>
      <c r="G37" s="80"/>
      <c r="H37" s="80"/>
      <c r="I37" s="80"/>
      <c r="J37" s="80"/>
      <c r="K37" s="80"/>
      <c r="L37" s="80"/>
      <c r="M37" s="80" t="e">
        <f t="shared" si="3"/>
        <v>#NUM!</v>
      </c>
      <c r="N37" s="80" t="e">
        <f t="shared" si="0"/>
        <v>#NUM!</v>
      </c>
      <c r="O37" s="80" t="e">
        <f t="shared" si="1"/>
        <v>#NUM!</v>
      </c>
      <c r="P37" s="81" t="e">
        <f t="shared" si="6"/>
        <v>#DIV/0!</v>
      </c>
      <c r="Q37" s="81" t="e">
        <f t="shared" si="7"/>
        <v>#NUM!</v>
      </c>
      <c r="R37" s="82" t="e">
        <f t="shared" si="2"/>
        <v>#DIV/0!</v>
      </c>
      <c r="S37" s="83" t="e">
        <f t="shared" si="4"/>
        <v>#DIV/0!</v>
      </c>
      <c r="T37" s="84" t="e">
        <f t="shared" si="5"/>
        <v>#DIV/0!</v>
      </c>
    </row>
    <row r="38" spans="1:20" x14ac:dyDescent="0.25">
      <c r="A38" s="130"/>
      <c r="B38" s="130"/>
      <c r="C38" s="130"/>
      <c r="D38" s="130"/>
      <c r="E38" s="130"/>
      <c r="F38" s="128"/>
      <c r="G38" s="128"/>
      <c r="H38" s="128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</row>
    <row r="39" spans="1:20" x14ac:dyDescent="0.25">
      <c r="A39" s="26">
        <v>19</v>
      </c>
      <c r="B39" s="29" t="s">
        <v>33</v>
      </c>
      <c r="C39" s="30" t="s">
        <v>26</v>
      </c>
      <c r="D39" s="125">
        <v>6.5</v>
      </c>
      <c r="E39" s="126">
        <v>5.2</v>
      </c>
      <c r="F39" s="80"/>
      <c r="G39" s="80"/>
      <c r="H39" s="80"/>
      <c r="I39" s="80"/>
      <c r="J39" s="80"/>
      <c r="K39" s="80"/>
      <c r="L39" s="80"/>
      <c r="M39" s="80" t="e">
        <f t="shared" si="3"/>
        <v>#NUM!</v>
      </c>
      <c r="N39" s="80" t="e">
        <f t="shared" si="0"/>
        <v>#NUM!</v>
      </c>
      <c r="O39" s="80" t="e">
        <f t="shared" si="1"/>
        <v>#NUM!</v>
      </c>
      <c r="P39" s="81" t="e">
        <f t="shared" si="6"/>
        <v>#DIV/0!</v>
      </c>
      <c r="Q39" s="81" t="e">
        <f t="shared" si="7"/>
        <v>#NUM!</v>
      </c>
      <c r="R39" s="82" t="e">
        <f t="shared" si="2"/>
        <v>#DIV/0!</v>
      </c>
      <c r="S39" s="83" t="e">
        <f t="shared" si="4"/>
        <v>#DIV/0!</v>
      </c>
      <c r="T39" s="84" t="e">
        <f t="shared" si="5"/>
        <v>#DIV/0!</v>
      </c>
    </row>
    <row r="40" spans="1:20" x14ac:dyDescent="0.25">
      <c r="A40" s="130"/>
      <c r="B40" s="130"/>
      <c r="C40" s="130"/>
      <c r="D40" s="130"/>
      <c r="E40" s="130"/>
      <c r="F40" s="128"/>
      <c r="G40" s="128"/>
      <c r="H40" s="128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</row>
    <row r="41" spans="1:20" x14ac:dyDescent="0.25">
      <c r="A41" s="26">
        <v>20</v>
      </c>
      <c r="B41" s="29" t="s">
        <v>34</v>
      </c>
      <c r="C41" s="30" t="s">
        <v>35</v>
      </c>
      <c r="D41" s="125">
        <v>6920</v>
      </c>
      <c r="E41" s="126">
        <v>5536</v>
      </c>
      <c r="F41" s="80"/>
      <c r="G41" s="80"/>
      <c r="H41" s="80"/>
      <c r="I41" s="80"/>
      <c r="J41" s="80"/>
      <c r="K41" s="80"/>
      <c r="L41" s="80"/>
      <c r="M41" s="80" t="e">
        <f t="shared" si="3"/>
        <v>#NUM!</v>
      </c>
      <c r="N41" s="80" t="e">
        <f t="shared" si="0"/>
        <v>#NUM!</v>
      </c>
      <c r="O41" s="80" t="e">
        <f t="shared" si="1"/>
        <v>#NUM!</v>
      </c>
      <c r="P41" s="81" t="e">
        <f t="shared" si="6"/>
        <v>#DIV/0!</v>
      </c>
      <c r="Q41" s="81" t="e">
        <f t="shared" si="7"/>
        <v>#NUM!</v>
      </c>
      <c r="R41" s="82" t="e">
        <f t="shared" si="2"/>
        <v>#DIV/0!</v>
      </c>
      <c r="S41" s="83" t="e">
        <f t="shared" si="4"/>
        <v>#DIV/0!</v>
      </c>
      <c r="T41" s="84" t="e">
        <f t="shared" si="5"/>
        <v>#DIV/0!</v>
      </c>
    </row>
    <row r="42" spans="1:20" x14ac:dyDescent="0.25">
      <c r="A42" s="130"/>
      <c r="B42" s="130"/>
      <c r="C42" s="130"/>
      <c r="D42" s="130"/>
      <c r="E42" s="130"/>
      <c r="F42" s="128"/>
      <c r="G42" s="128"/>
      <c r="H42" s="128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</row>
    <row r="43" spans="1:20" x14ac:dyDescent="0.25">
      <c r="A43" s="26">
        <v>21</v>
      </c>
      <c r="B43" s="29" t="s">
        <v>36</v>
      </c>
      <c r="C43" s="30" t="s">
        <v>14</v>
      </c>
      <c r="D43" s="125">
        <v>100</v>
      </c>
      <c r="E43" s="126">
        <v>80</v>
      </c>
      <c r="F43" s="80"/>
      <c r="G43" s="80"/>
      <c r="H43" s="80"/>
      <c r="I43" s="80"/>
      <c r="J43" s="80"/>
      <c r="K43" s="80"/>
      <c r="L43" s="80"/>
      <c r="M43" s="80" t="e">
        <f t="shared" si="3"/>
        <v>#NUM!</v>
      </c>
      <c r="N43" s="80" t="e">
        <f t="shared" si="0"/>
        <v>#NUM!</v>
      </c>
      <c r="O43" s="80" t="e">
        <f t="shared" si="1"/>
        <v>#NUM!</v>
      </c>
      <c r="P43" s="81" t="e">
        <f t="shared" si="6"/>
        <v>#DIV/0!</v>
      </c>
      <c r="Q43" s="81" t="e">
        <f t="shared" si="7"/>
        <v>#NUM!</v>
      </c>
      <c r="R43" s="82" t="e">
        <f t="shared" si="2"/>
        <v>#DIV/0!</v>
      </c>
      <c r="S43" s="83" t="e">
        <f t="shared" si="4"/>
        <v>#DIV/0!</v>
      </c>
      <c r="T43" s="84" t="e">
        <f t="shared" si="5"/>
        <v>#DIV/0!</v>
      </c>
    </row>
    <row r="44" spans="1:20" x14ac:dyDescent="0.25">
      <c r="A44" s="130"/>
      <c r="B44" s="130"/>
      <c r="C44" s="130"/>
      <c r="D44" s="130"/>
      <c r="E44" s="130"/>
      <c r="F44" s="128"/>
      <c r="G44" s="128"/>
      <c r="H44" s="128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</row>
    <row r="45" spans="1:20" x14ac:dyDescent="0.25">
      <c r="A45" s="26">
        <v>22</v>
      </c>
      <c r="B45" s="29" t="s">
        <v>37</v>
      </c>
      <c r="C45" s="30" t="s">
        <v>14</v>
      </c>
      <c r="D45" s="125">
        <v>650</v>
      </c>
      <c r="E45" s="126">
        <v>520</v>
      </c>
      <c r="F45" s="80"/>
      <c r="G45" s="80"/>
      <c r="H45" s="80"/>
      <c r="I45" s="80"/>
      <c r="J45" s="80"/>
      <c r="K45" s="80"/>
      <c r="L45" s="80"/>
      <c r="M45" s="80" t="e">
        <f t="shared" si="3"/>
        <v>#NUM!</v>
      </c>
      <c r="N45" s="80" t="e">
        <f t="shared" si="0"/>
        <v>#NUM!</v>
      </c>
      <c r="O45" s="80" t="e">
        <f t="shared" si="1"/>
        <v>#NUM!</v>
      </c>
      <c r="P45" s="81" t="e">
        <f t="shared" si="6"/>
        <v>#DIV/0!</v>
      </c>
      <c r="Q45" s="81" t="e">
        <f t="shared" si="7"/>
        <v>#NUM!</v>
      </c>
      <c r="R45" s="82" t="e">
        <f t="shared" si="2"/>
        <v>#DIV/0!</v>
      </c>
      <c r="S45" s="83" t="e">
        <f t="shared" si="4"/>
        <v>#DIV/0!</v>
      </c>
      <c r="T45" s="84" t="e">
        <f t="shared" si="5"/>
        <v>#DIV/0!</v>
      </c>
    </row>
    <row r="46" spans="1:20" x14ac:dyDescent="0.25">
      <c r="A46" s="130"/>
      <c r="B46" s="130"/>
      <c r="C46" s="130"/>
      <c r="D46" s="130"/>
      <c r="E46" s="130"/>
      <c r="F46" s="128"/>
      <c r="G46" s="128"/>
      <c r="H46" s="128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</row>
    <row r="47" spans="1:20" x14ac:dyDescent="0.25">
      <c r="A47" s="26">
        <v>23</v>
      </c>
      <c r="B47" s="29" t="s">
        <v>38</v>
      </c>
      <c r="C47" s="30" t="s">
        <v>14</v>
      </c>
      <c r="D47" s="125">
        <v>120</v>
      </c>
      <c r="E47" s="126">
        <v>96</v>
      </c>
      <c r="F47" s="80"/>
      <c r="G47" s="132"/>
      <c r="H47" s="80"/>
      <c r="I47" s="80"/>
      <c r="J47" s="80"/>
      <c r="K47" s="80"/>
      <c r="L47" s="80"/>
      <c r="M47" s="80" t="e">
        <f t="shared" si="3"/>
        <v>#NUM!</v>
      </c>
      <c r="N47" s="80" t="e">
        <f t="shared" si="0"/>
        <v>#NUM!</v>
      </c>
      <c r="O47" s="80" t="e">
        <f t="shared" si="1"/>
        <v>#NUM!</v>
      </c>
      <c r="P47" s="81" t="e">
        <f t="shared" si="6"/>
        <v>#DIV/0!</v>
      </c>
      <c r="Q47" s="81" t="e">
        <f t="shared" si="7"/>
        <v>#NUM!</v>
      </c>
      <c r="R47" s="82" t="e">
        <f t="shared" si="2"/>
        <v>#DIV/0!</v>
      </c>
      <c r="S47" s="83" t="e">
        <f t="shared" si="4"/>
        <v>#DIV/0!</v>
      </c>
      <c r="T47" s="84" t="e">
        <f t="shared" si="5"/>
        <v>#DIV/0!</v>
      </c>
    </row>
    <row r="48" spans="1:20" x14ac:dyDescent="0.25">
      <c r="A48" s="130"/>
      <c r="B48" s="130"/>
      <c r="C48" s="130"/>
      <c r="D48" s="130"/>
      <c r="E48" s="130"/>
      <c r="F48" s="128"/>
      <c r="G48" s="128"/>
      <c r="H48" s="128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</row>
    <row r="49" spans="1:20" x14ac:dyDescent="0.25">
      <c r="A49" s="26">
        <v>24</v>
      </c>
      <c r="B49" s="29" t="s">
        <v>39</v>
      </c>
      <c r="C49" s="30" t="s">
        <v>14</v>
      </c>
      <c r="D49" s="125">
        <v>25</v>
      </c>
      <c r="E49" s="126">
        <v>20</v>
      </c>
      <c r="F49" s="80"/>
      <c r="G49" s="80"/>
      <c r="H49" s="80"/>
      <c r="I49" s="80"/>
      <c r="J49" s="80"/>
      <c r="K49" s="80"/>
      <c r="L49" s="80"/>
      <c r="M49" s="80" t="e">
        <f t="shared" si="3"/>
        <v>#NUM!</v>
      </c>
      <c r="N49" s="80" t="e">
        <f t="shared" si="0"/>
        <v>#NUM!</v>
      </c>
      <c r="O49" s="80" t="e">
        <f t="shared" si="1"/>
        <v>#NUM!</v>
      </c>
      <c r="P49" s="81" t="e">
        <f t="shared" si="6"/>
        <v>#DIV/0!</v>
      </c>
      <c r="Q49" s="81" t="e">
        <f t="shared" si="7"/>
        <v>#NUM!</v>
      </c>
      <c r="R49" s="82" t="e">
        <f t="shared" si="2"/>
        <v>#DIV/0!</v>
      </c>
      <c r="S49" s="83" t="e">
        <f t="shared" si="4"/>
        <v>#DIV/0!</v>
      </c>
      <c r="T49" s="84" t="e">
        <f t="shared" si="5"/>
        <v>#DIV/0!</v>
      </c>
    </row>
    <row r="50" spans="1:20" x14ac:dyDescent="0.25">
      <c r="A50" s="130"/>
      <c r="B50" s="130"/>
      <c r="C50" s="130"/>
      <c r="D50" s="130"/>
      <c r="E50" s="130"/>
      <c r="F50" s="128"/>
      <c r="G50" s="128"/>
      <c r="H50" s="128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</row>
    <row r="51" spans="1:20" x14ac:dyDescent="0.25">
      <c r="A51" s="26">
        <v>25</v>
      </c>
      <c r="B51" s="29" t="s">
        <v>299</v>
      </c>
      <c r="C51" s="30" t="s">
        <v>14</v>
      </c>
      <c r="D51" s="125">
        <v>50</v>
      </c>
      <c r="E51" s="126">
        <v>40</v>
      </c>
      <c r="F51" s="80"/>
      <c r="G51" s="80"/>
      <c r="H51" s="80"/>
      <c r="I51" s="80"/>
      <c r="J51" s="80"/>
      <c r="K51" s="80"/>
      <c r="L51" s="80"/>
      <c r="M51" s="80" t="e">
        <f t="shared" si="3"/>
        <v>#NUM!</v>
      </c>
      <c r="N51" s="80" t="e">
        <f t="shared" si="0"/>
        <v>#NUM!</v>
      </c>
      <c r="O51" s="80" t="e">
        <f t="shared" si="1"/>
        <v>#NUM!</v>
      </c>
      <c r="P51" s="81" t="e">
        <f>AVERAGE(F51:H51)</f>
        <v>#DIV/0!</v>
      </c>
      <c r="Q51" s="81" t="e">
        <f>MEDIAN(F51:H51)</f>
        <v>#NUM!</v>
      </c>
      <c r="R51" s="82" t="e">
        <f t="shared" si="2"/>
        <v>#DIV/0!</v>
      </c>
      <c r="S51" s="83" t="e">
        <f t="shared" si="4"/>
        <v>#DIV/0!</v>
      </c>
      <c r="T51" s="84" t="e">
        <f t="shared" si="5"/>
        <v>#DIV/0!</v>
      </c>
    </row>
    <row r="52" spans="1:20" x14ac:dyDescent="0.25">
      <c r="A52" s="130"/>
      <c r="B52" s="130"/>
      <c r="C52" s="130"/>
      <c r="D52" s="130"/>
      <c r="E52" s="130"/>
      <c r="F52" s="128"/>
      <c r="G52" s="128"/>
      <c r="H52" s="128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</row>
    <row r="53" spans="1:20" x14ac:dyDescent="0.25">
      <c r="A53" s="26">
        <v>26</v>
      </c>
      <c r="B53" s="29" t="s">
        <v>40</v>
      </c>
      <c r="C53" s="30" t="s">
        <v>14</v>
      </c>
      <c r="D53" s="125">
        <v>62.5</v>
      </c>
      <c r="E53" s="126">
        <v>50</v>
      </c>
      <c r="F53" s="80"/>
      <c r="G53" s="80"/>
      <c r="H53" s="80"/>
      <c r="I53" s="80"/>
      <c r="J53" s="80"/>
      <c r="K53" s="80"/>
      <c r="L53" s="80"/>
      <c r="M53" s="80" t="e">
        <f t="shared" si="3"/>
        <v>#NUM!</v>
      </c>
      <c r="N53" s="80" t="e">
        <f t="shared" si="0"/>
        <v>#NUM!</v>
      </c>
      <c r="O53" s="80" t="e">
        <f t="shared" si="1"/>
        <v>#NUM!</v>
      </c>
      <c r="P53" s="81" t="e">
        <f t="shared" si="6"/>
        <v>#DIV/0!</v>
      </c>
      <c r="Q53" s="81" t="e">
        <f t="shared" si="7"/>
        <v>#NUM!</v>
      </c>
      <c r="R53" s="82" t="e">
        <f t="shared" si="2"/>
        <v>#DIV/0!</v>
      </c>
      <c r="S53" s="83" t="e">
        <f t="shared" si="4"/>
        <v>#DIV/0!</v>
      </c>
      <c r="T53" s="84" t="e">
        <f t="shared" si="5"/>
        <v>#DIV/0!</v>
      </c>
    </row>
    <row r="54" spans="1:20" x14ac:dyDescent="0.25">
      <c r="A54" s="130"/>
      <c r="B54" s="130"/>
      <c r="C54" s="130"/>
      <c r="D54" s="130"/>
      <c r="E54" s="130"/>
      <c r="F54" s="128"/>
      <c r="G54" s="128"/>
      <c r="H54" s="128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</row>
    <row r="55" spans="1:20" x14ac:dyDescent="0.25">
      <c r="A55" s="26">
        <v>27</v>
      </c>
      <c r="B55" s="29" t="s">
        <v>41</v>
      </c>
      <c r="C55" s="30" t="s">
        <v>14</v>
      </c>
      <c r="D55" s="125">
        <v>5.46</v>
      </c>
      <c r="E55" s="126">
        <v>4.3680000000000003</v>
      </c>
      <c r="F55" s="80"/>
      <c r="G55" s="80"/>
      <c r="H55" s="80"/>
      <c r="I55" s="80"/>
      <c r="J55" s="80"/>
      <c r="K55" s="80"/>
      <c r="L55" s="80"/>
      <c r="M55" s="80" t="e">
        <f t="shared" si="3"/>
        <v>#NUM!</v>
      </c>
      <c r="N55" s="80" t="e">
        <f t="shared" si="0"/>
        <v>#NUM!</v>
      </c>
      <c r="O55" s="80" t="e">
        <f t="shared" si="1"/>
        <v>#NUM!</v>
      </c>
      <c r="P55" s="81" t="e">
        <f t="shared" si="6"/>
        <v>#DIV/0!</v>
      </c>
      <c r="Q55" s="81" t="e">
        <f t="shared" si="7"/>
        <v>#NUM!</v>
      </c>
      <c r="R55" s="82" t="e">
        <f t="shared" si="2"/>
        <v>#DIV/0!</v>
      </c>
      <c r="S55" s="83" t="e">
        <f t="shared" si="4"/>
        <v>#DIV/0!</v>
      </c>
      <c r="T55" s="84" t="e">
        <f t="shared" si="5"/>
        <v>#DIV/0!</v>
      </c>
    </row>
    <row r="56" spans="1:20" x14ac:dyDescent="0.25">
      <c r="A56" s="130"/>
      <c r="B56" s="130"/>
      <c r="C56" s="130"/>
      <c r="D56" s="130"/>
      <c r="E56" s="130"/>
      <c r="F56" s="128"/>
      <c r="G56" s="128"/>
      <c r="H56" s="128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</row>
    <row r="57" spans="1:20" x14ac:dyDescent="0.25">
      <c r="A57" s="26">
        <v>28</v>
      </c>
      <c r="B57" s="29" t="s">
        <v>312</v>
      </c>
      <c r="C57" s="30" t="s">
        <v>217</v>
      </c>
      <c r="D57" s="125">
        <v>1500</v>
      </c>
      <c r="E57" s="126">
        <v>1200</v>
      </c>
      <c r="F57" s="80"/>
      <c r="G57" s="80"/>
      <c r="H57" s="80"/>
      <c r="I57" s="80"/>
      <c r="J57" s="80"/>
      <c r="K57" s="80"/>
      <c r="L57" s="80"/>
      <c r="M57" s="80" t="e">
        <f t="shared" si="3"/>
        <v>#NUM!</v>
      </c>
      <c r="N57" s="80" t="e">
        <f t="shared" si="0"/>
        <v>#NUM!</v>
      </c>
      <c r="O57" s="80" t="e">
        <f t="shared" si="1"/>
        <v>#NUM!</v>
      </c>
      <c r="P57" s="81" t="e">
        <f t="shared" si="6"/>
        <v>#DIV/0!</v>
      </c>
      <c r="Q57" s="81" t="e">
        <f t="shared" si="7"/>
        <v>#NUM!</v>
      </c>
      <c r="R57" s="82" t="e">
        <f t="shared" si="2"/>
        <v>#DIV/0!</v>
      </c>
      <c r="S57" s="83" t="e">
        <f t="shared" si="4"/>
        <v>#DIV/0!</v>
      </c>
      <c r="T57" s="84" t="e">
        <f t="shared" si="5"/>
        <v>#DIV/0!</v>
      </c>
    </row>
    <row r="58" spans="1:20" x14ac:dyDescent="0.25">
      <c r="A58" s="130"/>
      <c r="B58" s="130"/>
      <c r="C58" s="130"/>
      <c r="D58" s="130"/>
      <c r="E58" s="130"/>
      <c r="F58" s="128"/>
      <c r="G58" s="128"/>
      <c r="H58" s="128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</row>
    <row r="59" spans="1:20" x14ac:dyDescent="0.25">
      <c r="A59" s="26">
        <v>29</v>
      </c>
      <c r="B59" s="29" t="s">
        <v>300</v>
      </c>
      <c r="C59" s="30" t="s">
        <v>217</v>
      </c>
      <c r="D59" s="125">
        <v>1500</v>
      </c>
      <c r="E59" s="126">
        <v>1200</v>
      </c>
      <c r="F59" s="80"/>
      <c r="G59" s="80"/>
      <c r="H59" s="80"/>
      <c r="I59" s="80"/>
      <c r="J59" s="80"/>
      <c r="K59" s="80"/>
      <c r="L59" s="80"/>
      <c r="M59" s="80" t="e">
        <f t="shared" si="3"/>
        <v>#NUM!</v>
      </c>
      <c r="N59" s="80" t="e">
        <f t="shared" si="0"/>
        <v>#NUM!</v>
      </c>
      <c r="O59" s="80" t="e">
        <f t="shared" si="1"/>
        <v>#NUM!</v>
      </c>
      <c r="P59" s="81" t="e">
        <f>AVERAGE(F59:H59)</f>
        <v>#DIV/0!</v>
      </c>
      <c r="Q59" s="81" t="e">
        <f>MEDIAN(F59:H59)</f>
        <v>#NUM!</v>
      </c>
      <c r="R59" s="82" t="e">
        <f t="shared" si="2"/>
        <v>#DIV/0!</v>
      </c>
      <c r="S59" s="83" t="e">
        <f t="shared" si="4"/>
        <v>#DIV/0!</v>
      </c>
      <c r="T59" s="84" t="e">
        <f t="shared" si="5"/>
        <v>#DIV/0!</v>
      </c>
    </row>
    <row r="60" spans="1:20" x14ac:dyDescent="0.25">
      <c r="A60" s="382" t="s">
        <v>284</v>
      </c>
      <c r="B60" s="382"/>
      <c r="C60" s="382"/>
      <c r="D60" s="382"/>
      <c r="E60" s="382"/>
      <c r="F60" s="382"/>
      <c r="G60" s="382"/>
      <c r="H60" s="382"/>
      <c r="I60" s="382"/>
      <c r="J60" s="382"/>
      <c r="K60" s="382"/>
      <c r="L60" s="382"/>
      <c r="M60" s="382"/>
      <c r="N60" s="382"/>
      <c r="O60" s="382"/>
      <c r="P60" s="382"/>
      <c r="Q60" s="382"/>
      <c r="R60" s="382"/>
      <c r="S60" s="91" t="e">
        <f>SUM(S3:S59)</f>
        <v>#DIV/0!</v>
      </c>
      <c r="T60" s="92" t="e">
        <f>SUM(T3:T59)</f>
        <v>#DIV/0!</v>
      </c>
    </row>
  </sheetData>
  <mergeCells count="5">
    <mergeCell ref="A1:E1"/>
    <mergeCell ref="F1:L1"/>
    <mergeCell ref="A60:R60"/>
    <mergeCell ref="M1:Q1"/>
    <mergeCell ref="R1:T1"/>
  </mergeCells>
  <pageMargins left="0.511811024" right="0.511811024" top="0.78740157499999996" bottom="0.78740157499999996" header="0.31496062000000002" footer="0.31496062000000002"/>
  <pageSetup paperSize="9"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19</vt:i4>
      </vt:variant>
      <vt:variant>
        <vt:lpstr>Intervalos Nomeados</vt:lpstr>
      </vt:variant>
      <vt:variant>
        <vt:i4>6</vt:i4>
      </vt:variant>
    </vt:vector>
  </HeadingPairs>
  <TitlesOfParts>
    <vt:vector size="25" baseType="lpstr">
      <vt:lpstr>CUSTO_FINAL</vt:lpstr>
      <vt:lpstr>NUTRICIONISTA</vt:lpstr>
      <vt:lpstr>Caixa</vt:lpstr>
      <vt:lpstr>VIGILANTE </vt:lpstr>
      <vt:lpstr>Agente de Portaria </vt:lpstr>
      <vt:lpstr>Auxiliar de Serviços Gerais</vt:lpstr>
      <vt:lpstr>Ajudante de Cozinha</vt:lpstr>
      <vt:lpstr>Cozinheito</vt:lpstr>
      <vt:lpstr>1.cafe_manha</vt:lpstr>
      <vt:lpstr>2.almoço</vt:lpstr>
      <vt:lpstr>3.jantar</vt:lpstr>
      <vt:lpstr>4.equi_mob_uten</vt:lpstr>
      <vt:lpstr>5.descar_por_refe</vt:lpstr>
      <vt:lpstr>6.limpeza</vt:lpstr>
      <vt:lpstr>7.descar_gerais</vt:lpstr>
      <vt:lpstr>8.amostra_pragas_caixa</vt:lpstr>
      <vt:lpstr>9.agua_energia_gas</vt:lpstr>
      <vt:lpstr>10.mao_obra</vt:lpstr>
      <vt:lpstr>BDI_lucros</vt:lpstr>
      <vt:lpstr>'4.equi_mob_uten'!Area_de_impressao</vt:lpstr>
      <vt:lpstr>'5.descar_por_refe'!Area_de_impressao</vt:lpstr>
      <vt:lpstr>'6.limpeza'!Area_de_impressao</vt:lpstr>
      <vt:lpstr>'8.amostra_pragas_caixa'!Area_de_impressao</vt:lpstr>
      <vt:lpstr>'9.agua_energia_gas'!Area_de_impressao</vt:lpstr>
      <vt:lpstr>CUSTO_FINAL!Area_de_impressao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Correa Lima de Carvalho</dc:creator>
  <cp:lastModifiedBy>Peniel Gomes de Sousa</cp:lastModifiedBy>
  <cp:lastPrinted>2023-10-20T16:46:51Z</cp:lastPrinted>
  <dcterms:created xsi:type="dcterms:W3CDTF">2023-07-18T14:50:54Z</dcterms:created>
  <dcterms:modified xsi:type="dcterms:W3CDTF">2024-02-15T14:08:17Z</dcterms:modified>
</cp:coreProperties>
</file>